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Zakázky - Zadávací řízení\Valdice OÚ_VZMR\2_přílohy výzvy a ZD\"/>
    </mc:Choice>
  </mc:AlternateContent>
  <bookViews>
    <workbookView xWindow="360" yWindow="270" windowWidth="18735" windowHeight="12210" activeTab="2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Pol'!$A$1:$W$236</definedName>
    <definedName name="_xlnm.Print_Area" localSheetId="0">Stavba!$A$1:$J$81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2" i="12"/>
  <c r="I12" i="12"/>
  <c r="K12" i="12"/>
  <c r="O12" i="12"/>
  <c r="Q12" i="12"/>
  <c r="V12" i="12"/>
  <c r="G13" i="12"/>
  <c r="I13" i="12"/>
  <c r="K13" i="12"/>
  <c r="M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5" i="12"/>
  <c r="M35" i="12" s="1"/>
  <c r="I35" i="12"/>
  <c r="I34" i="12" s="1"/>
  <c r="K35" i="12"/>
  <c r="O35" i="12"/>
  <c r="Q35" i="12"/>
  <c r="Q34" i="12" s="1"/>
  <c r="V35" i="12"/>
  <c r="G36" i="12"/>
  <c r="I36" i="12"/>
  <c r="K36" i="12"/>
  <c r="K34" i="12" s="1"/>
  <c r="O36" i="12"/>
  <c r="Q36" i="12"/>
  <c r="V36" i="12"/>
  <c r="G37" i="12"/>
  <c r="M37" i="12" s="1"/>
  <c r="I37" i="12"/>
  <c r="K37" i="12"/>
  <c r="O37" i="12"/>
  <c r="Q37" i="12"/>
  <c r="V37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2" i="12"/>
  <c r="I52" i="12"/>
  <c r="K52" i="12"/>
  <c r="O52" i="12"/>
  <c r="Q52" i="12"/>
  <c r="V52" i="12"/>
  <c r="G53" i="12"/>
  <c r="I53" i="12"/>
  <c r="K53" i="12"/>
  <c r="M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I57" i="12"/>
  <c r="K57" i="12"/>
  <c r="M57" i="12"/>
  <c r="O57" i="12"/>
  <c r="Q57" i="12"/>
  <c r="V57" i="12"/>
  <c r="G58" i="12"/>
  <c r="M58" i="12" s="1"/>
  <c r="I58" i="12"/>
  <c r="K58" i="12"/>
  <c r="O58" i="12"/>
  <c r="Q58" i="12"/>
  <c r="V58" i="12"/>
  <c r="G60" i="12"/>
  <c r="I60" i="12"/>
  <c r="K60" i="12"/>
  <c r="K59" i="12" s="1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5" i="12"/>
  <c r="I65" i="12"/>
  <c r="K65" i="12"/>
  <c r="M65" i="12"/>
  <c r="O65" i="12"/>
  <c r="Q65" i="12"/>
  <c r="V65" i="12"/>
  <c r="G66" i="12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I69" i="12"/>
  <c r="K69" i="12"/>
  <c r="M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I77" i="12"/>
  <c r="K77" i="12"/>
  <c r="M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I81" i="12"/>
  <c r="K81" i="12"/>
  <c r="M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I85" i="12"/>
  <c r="K85" i="12"/>
  <c r="M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I89" i="12"/>
  <c r="K89" i="12"/>
  <c r="M89" i="12"/>
  <c r="O89" i="12"/>
  <c r="Q89" i="12"/>
  <c r="V89" i="12"/>
  <c r="G90" i="12"/>
  <c r="M90" i="12" s="1"/>
  <c r="I90" i="12"/>
  <c r="K90" i="12"/>
  <c r="O90" i="12"/>
  <c r="Q90" i="12"/>
  <c r="V90" i="12"/>
  <c r="G92" i="12"/>
  <c r="G91" i="12" s="1"/>
  <c r="I60" i="1" s="1"/>
  <c r="I92" i="12"/>
  <c r="K92" i="12"/>
  <c r="O92" i="12"/>
  <c r="Q92" i="12"/>
  <c r="Q91" i="12" s="1"/>
  <c r="V92" i="12"/>
  <c r="G93" i="12"/>
  <c r="M93" i="12" s="1"/>
  <c r="I93" i="12"/>
  <c r="K93" i="12"/>
  <c r="O93" i="12"/>
  <c r="Q93" i="12"/>
  <c r="V93" i="12"/>
  <c r="G94" i="12"/>
  <c r="M94" i="12" s="1"/>
  <c r="I94" i="12"/>
  <c r="I91" i="12" s="1"/>
  <c r="K94" i="12"/>
  <c r="O94" i="12"/>
  <c r="Q94" i="12"/>
  <c r="V94" i="12"/>
  <c r="G96" i="12"/>
  <c r="M96" i="12" s="1"/>
  <c r="I96" i="12"/>
  <c r="K96" i="12"/>
  <c r="O96" i="12"/>
  <c r="Q96" i="12"/>
  <c r="V96" i="12"/>
  <c r="V95" i="12" s="1"/>
  <c r="G97" i="12"/>
  <c r="I97" i="12"/>
  <c r="K97" i="12"/>
  <c r="M97" i="12"/>
  <c r="O97" i="12"/>
  <c r="Q97" i="12"/>
  <c r="V97" i="12"/>
  <c r="G98" i="12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Q101" i="12" s="1"/>
  <c r="V103" i="12"/>
  <c r="G104" i="12"/>
  <c r="M104" i="12" s="1"/>
  <c r="I104" i="12"/>
  <c r="K104" i="12"/>
  <c r="K101" i="12" s="1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8" i="12"/>
  <c r="M108" i="12" s="1"/>
  <c r="I108" i="12"/>
  <c r="K108" i="12"/>
  <c r="O108" i="12"/>
  <c r="Q108" i="12"/>
  <c r="V108" i="12"/>
  <c r="V107" i="12" s="1"/>
  <c r="G109" i="12"/>
  <c r="I109" i="12"/>
  <c r="K109" i="12"/>
  <c r="M109" i="12"/>
  <c r="O109" i="12"/>
  <c r="Q109" i="12"/>
  <c r="V109" i="12"/>
  <c r="G110" i="12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3" i="12"/>
  <c r="M113" i="12" s="1"/>
  <c r="I113" i="12"/>
  <c r="K113" i="12"/>
  <c r="O113" i="12"/>
  <c r="Q113" i="12"/>
  <c r="V113" i="12"/>
  <c r="G114" i="12"/>
  <c r="I114" i="12"/>
  <c r="K114" i="12"/>
  <c r="M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I118" i="12"/>
  <c r="K118" i="12"/>
  <c r="M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I122" i="12"/>
  <c r="K122" i="12"/>
  <c r="M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I133" i="12"/>
  <c r="G134" i="12"/>
  <c r="M134" i="12" s="1"/>
  <c r="M133" i="12" s="1"/>
  <c r="I134" i="12"/>
  <c r="K134" i="12"/>
  <c r="K133" i="12" s="1"/>
  <c r="O134" i="12"/>
  <c r="O133" i="12" s="1"/>
  <c r="Q134" i="12"/>
  <c r="Q133" i="12" s="1"/>
  <c r="V134" i="12"/>
  <c r="V133" i="12" s="1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I138" i="12"/>
  <c r="K138" i="12"/>
  <c r="M138" i="12"/>
  <c r="O138" i="12"/>
  <c r="Q138" i="12"/>
  <c r="V138" i="12"/>
  <c r="G139" i="12"/>
  <c r="M139" i="12" s="1"/>
  <c r="I139" i="12"/>
  <c r="K139" i="12"/>
  <c r="O139" i="12"/>
  <c r="Q139" i="12"/>
  <c r="V139" i="12"/>
  <c r="G141" i="12"/>
  <c r="M141" i="12" s="1"/>
  <c r="I141" i="12"/>
  <c r="K141" i="12"/>
  <c r="O141" i="12"/>
  <c r="Q141" i="12"/>
  <c r="V141" i="12"/>
  <c r="G142" i="12"/>
  <c r="I142" i="12"/>
  <c r="K142" i="12"/>
  <c r="M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I146" i="12"/>
  <c r="K146" i="12"/>
  <c r="M146" i="12"/>
  <c r="O146" i="12"/>
  <c r="Q146" i="12"/>
  <c r="V146" i="12"/>
  <c r="G147" i="12"/>
  <c r="M147" i="12" s="1"/>
  <c r="I147" i="12"/>
  <c r="K147" i="12"/>
  <c r="O147" i="12"/>
  <c r="Q147" i="12"/>
  <c r="V147" i="12"/>
  <c r="O148" i="12"/>
  <c r="Q148" i="12"/>
  <c r="G149" i="12"/>
  <c r="M149" i="12" s="1"/>
  <c r="M148" i="12" s="1"/>
  <c r="I149" i="12"/>
  <c r="I148" i="12" s="1"/>
  <c r="K149" i="12"/>
  <c r="K148" i="12" s="1"/>
  <c r="O149" i="12"/>
  <c r="Q149" i="12"/>
  <c r="V149" i="12"/>
  <c r="V148" i="12" s="1"/>
  <c r="G151" i="12"/>
  <c r="M151" i="12" s="1"/>
  <c r="I151" i="12"/>
  <c r="K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I153" i="12"/>
  <c r="K153" i="12"/>
  <c r="M153" i="12"/>
  <c r="O153" i="12"/>
  <c r="Q153" i="12"/>
  <c r="V153" i="12"/>
  <c r="G154" i="12"/>
  <c r="M154" i="12" s="1"/>
  <c r="I154" i="12"/>
  <c r="K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I157" i="12"/>
  <c r="K157" i="12"/>
  <c r="M157" i="12"/>
  <c r="O157" i="12"/>
  <c r="Q157" i="12"/>
  <c r="V157" i="12"/>
  <c r="G159" i="12"/>
  <c r="M159" i="12" s="1"/>
  <c r="I159" i="12"/>
  <c r="K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I165" i="12"/>
  <c r="K165" i="12"/>
  <c r="M165" i="12"/>
  <c r="O165" i="12"/>
  <c r="Q165" i="12"/>
  <c r="V165" i="12"/>
  <c r="G166" i="12"/>
  <c r="M166" i="12" s="1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I173" i="12"/>
  <c r="K173" i="12"/>
  <c r="M173" i="12"/>
  <c r="O173" i="12"/>
  <c r="Q173" i="12"/>
  <c r="V173" i="12"/>
  <c r="G174" i="12"/>
  <c r="M174" i="12" s="1"/>
  <c r="I174" i="12"/>
  <c r="K174" i="12"/>
  <c r="O174" i="12"/>
  <c r="Q174" i="12"/>
  <c r="V174" i="12"/>
  <c r="G175" i="12"/>
  <c r="M175" i="12" s="1"/>
  <c r="I175" i="12"/>
  <c r="K175" i="12"/>
  <c r="O175" i="12"/>
  <c r="Q175" i="12"/>
  <c r="V175" i="12"/>
  <c r="G176" i="12"/>
  <c r="M176" i="12" s="1"/>
  <c r="I176" i="12"/>
  <c r="K176" i="12"/>
  <c r="O176" i="12"/>
  <c r="Q176" i="12"/>
  <c r="V176" i="12"/>
  <c r="G177" i="12"/>
  <c r="M177" i="12" s="1"/>
  <c r="I177" i="12"/>
  <c r="K177" i="12"/>
  <c r="O177" i="12"/>
  <c r="Q177" i="12"/>
  <c r="V177" i="12"/>
  <c r="G178" i="12"/>
  <c r="M178" i="12" s="1"/>
  <c r="I178" i="12"/>
  <c r="K178" i="12"/>
  <c r="O178" i="12"/>
  <c r="Q178" i="12"/>
  <c r="V178" i="12"/>
  <c r="Q179" i="12"/>
  <c r="G180" i="12"/>
  <c r="M180" i="12" s="1"/>
  <c r="M179" i="12" s="1"/>
  <c r="I180" i="12"/>
  <c r="I179" i="12" s="1"/>
  <c r="K180" i="12"/>
  <c r="K179" i="12" s="1"/>
  <c r="O180" i="12"/>
  <c r="O179" i="12" s="1"/>
  <c r="Q180" i="12"/>
  <c r="V180" i="12"/>
  <c r="V179" i="12" s="1"/>
  <c r="G182" i="12"/>
  <c r="M182" i="12" s="1"/>
  <c r="I182" i="12"/>
  <c r="K182" i="12"/>
  <c r="O182" i="12"/>
  <c r="Q182" i="12"/>
  <c r="V182" i="12"/>
  <c r="G183" i="12"/>
  <c r="M183" i="12" s="1"/>
  <c r="I183" i="12"/>
  <c r="K183" i="12"/>
  <c r="O183" i="12"/>
  <c r="Q183" i="12"/>
  <c r="V183" i="12"/>
  <c r="G184" i="12"/>
  <c r="M184" i="12" s="1"/>
  <c r="I184" i="12"/>
  <c r="K184" i="12"/>
  <c r="O184" i="12"/>
  <c r="Q184" i="12"/>
  <c r="V184" i="12"/>
  <c r="G185" i="12"/>
  <c r="I185" i="12"/>
  <c r="K185" i="12"/>
  <c r="M185" i="12"/>
  <c r="O185" i="12"/>
  <c r="Q185" i="12"/>
  <c r="V185" i="12"/>
  <c r="G186" i="12"/>
  <c r="M186" i="12" s="1"/>
  <c r="I186" i="12"/>
  <c r="K186" i="12"/>
  <c r="O186" i="12"/>
  <c r="Q186" i="12"/>
  <c r="V186" i="12"/>
  <c r="G187" i="12"/>
  <c r="M187" i="12" s="1"/>
  <c r="I187" i="12"/>
  <c r="K187" i="12"/>
  <c r="O187" i="12"/>
  <c r="Q187" i="12"/>
  <c r="V187" i="12"/>
  <c r="G188" i="12"/>
  <c r="M188" i="12" s="1"/>
  <c r="I188" i="12"/>
  <c r="K188" i="12"/>
  <c r="O188" i="12"/>
  <c r="Q188" i="12"/>
  <c r="V188" i="12"/>
  <c r="G189" i="12"/>
  <c r="M189" i="12" s="1"/>
  <c r="I189" i="12"/>
  <c r="K189" i="12"/>
  <c r="O189" i="12"/>
  <c r="Q189" i="12"/>
  <c r="V189" i="12"/>
  <c r="G190" i="12"/>
  <c r="M190" i="12" s="1"/>
  <c r="I190" i="12"/>
  <c r="K190" i="12"/>
  <c r="O190" i="12"/>
  <c r="Q190" i="12"/>
  <c r="V190" i="12"/>
  <c r="G191" i="12"/>
  <c r="M191" i="12" s="1"/>
  <c r="I191" i="12"/>
  <c r="K191" i="12"/>
  <c r="O191" i="12"/>
  <c r="Q191" i="12"/>
  <c r="V191" i="12"/>
  <c r="G192" i="12"/>
  <c r="M192" i="12" s="1"/>
  <c r="I192" i="12"/>
  <c r="K192" i="12"/>
  <c r="O192" i="12"/>
  <c r="Q192" i="12"/>
  <c r="V192" i="12"/>
  <c r="G194" i="12"/>
  <c r="I194" i="12"/>
  <c r="K194" i="12"/>
  <c r="O194" i="12"/>
  <c r="Q194" i="12"/>
  <c r="V194" i="12"/>
  <c r="G195" i="12"/>
  <c r="M195" i="12" s="1"/>
  <c r="I195" i="12"/>
  <c r="K195" i="12"/>
  <c r="O195" i="12"/>
  <c r="Q195" i="12"/>
  <c r="V195" i="12"/>
  <c r="G196" i="12"/>
  <c r="M196" i="12" s="1"/>
  <c r="I196" i="12"/>
  <c r="K196" i="12"/>
  <c r="O196" i="12"/>
  <c r="Q196" i="12"/>
  <c r="V196" i="12"/>
  <c r="G197" i="12"/>
  <c r="I197" i="12"/>
  <c r="K197" i="12"/>
  <c r="M197" i="12"/>
  <c r="O197" i="12"/>
  <c r="Q197" i="12"/>
  <c r="V197" i="12"/>
  <c r="G198" i="12"/>
  <c r="I198" i="12"/>
  <c r="K198" i="12"/>
  <c r="M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I74" i="1" s="1"/>
  <c r="G203" i="12"/>
  <c r="I203" i="12"/>
  <c r="I202" i="12" s="1"/>
  <c r="K203" i="12"/>
  <c r="K202" i="12" s="1"/>
  <c r="M203" i="12"/>
  <c r="M202" i="12" s="1"/>
  <c r="O203" i="12"/>
  <c r="O202" i="12" s="1"/>
  <c r="Q203" i="12"/>
  <c r="Q202" i="12" s="1"/>
  <c r="V203" i="12"/>
  <c r="V202" i="12" s="1"/>
  <c r="Q204" i="12"/>
  <c r="G205" i="12"/>
  <c r="M205" i="12" s="1"/>
  <c r="M204" i="12" s="1"/>
  <c r="I205" i="12"/>
  <c r="I204" i="12" s="1"/>
  <c r="K205" i="12"/>
  <c r="K204" i="12" s="1"/>
  <c r="O205" i="12"/>
  <c r="O204" i="12" s="1"/>
  <c r="Q205" i="12"/>
  <c r="V205" i="12"/>
  <c r="V204" i="12" s="1"/>
  <c r="G207" i="12"/>
  <c r="M207" i="12" s="1"/>
  <c r="I207" i="12"/>
  <c r="K207" i="12"/>
  <c r="O207" i="12"/>
  <c r="Q207" i="12"/>
  <c r="V207" i="12"/>
  <c r="G208" i="12"/>
  <c r="M208" i="12" s="1"/>
  <c r="I208" i="12"/>
  <c r="K208" i="12"/>
  <c r="O208" i="12"/>
  <c r="Q208" i="12"/>
  <c r="V208" i="12"/>
  <c r="G209" i="12"/>
  <c r="I209" i="12"/>
  <c r="K209" i="12"/>
  <c r="O209" i="12"/>
  <c r="O206" i="12" s="1"/>
  <c r="Q209" i="12"/>
  <c r="V209" i="12"/>
  <c r="G210" i="12"/>
  <c r="M210" i="12" s="1"/>
  <c r="I210" i="12"/>
  <c r="K210" i="12"/>
  <c r="O210" i="12"/>
  <c r="Q210" i="12"/>
  <c r="V210" i="12"/>
  <c r="G211" i="12"/>
  <c r="I211" i="12"/>
  <c r="K211" i="12"/>
  <c r="M211" i="12"/>
  <c r="O211" i="12"/>
  <c r="Q211" i="12"/>
  <c r="V211" i="12"/>
  <c r="G213" i="12"/>
  <c r="G212" i="12" s="1"/>
  <c r="I77" i="1" s="1"/>
  <c r="I213" i="12"/>
  <c r="I212" i="12" s="1"/>
  <c r="K213" i="12"/>
  <c r="K212" i="12" s="1"/>
  <c r="O213" i="12"/>
  <c r="O212" i="12" s="1"/>
  <c r="Q213" i="12"/>
  <c r="Q212" i="12" s="1"/>
  <c r="V213" i="12"/>
  <c r="V212" i="12" s="1"/>
  <c r="Q214" i="12"/>
  <c r="G215" i="12"/>
  <c r="M215" i="12" s="1"/>
  <c r="M214" i="12" s="1"/>
  <c r="I215" i="12"/>
  <c r="I214" i="12" s="1"/>
  <c r="K215" i="12"/>
  <c r="K214" i="12" s="1"/>
  <c r="O215" i="12"/>
  <c r="O214" i="12" s="1"/>
  <c r="Q215" i="12"/>
  <c r="V215" i="12"/>
  <c r="V214" i="12" s="1"/>
  <c r="G217" i="12"/>
  <c r="I217" i="12"/>
  <c r="K217" i="12"/>
  <c r="O217" i="12"/>
  <c r="Q217" i="12"/>
  <c r="V217" i="12"/>
  <c r="G218" i="12"/>
  <c r="M218" i="12" s="1"/>
  <c r="I218" i="12"/>
  <c r="K218" i="12"/>
  <c r="O218" i="12"/>
  <c r="Q218" i="12"/>
  <c r="V218" i="12"/>
  <c r="G219" i="12"/>
  <c r="M219" i="12" s="1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I222" i="12"/>
  <c r="Q222" i="12"/>
  <c r="G223" i="12"/>
  <c r="I223" i="12"/>
  <c r="K223" i="12"/>
  <c r="K222" i="12" s="1"/>
  <c r="M223" i="12"/>
  <c r="O223" i="12"/>
  <c r="Q223" i="12"/>
  <c r="V223" i="12"/>
  <c r="V222" i="12" s="1"/>
  <c r="G224" i="12"/>
  <c r="G222" i="12" s="1"/>
  <c r="I80" i="1" s="1"/>
  <c r="I19" i="1" s="1"/>
  <c r="I224" i="12"/>
  <c r="K224" i="12"/>
  <c r="M224" i="12"/>
  <c r="O224" i="12"/>
  <c r="O222" i="12" s="1"/>
  <c r="Q224" i="12"/>
  <c r="V224" i="12"/>
  <c r="AE226" i="12"/>
  <c r="F41" i="1" s="1"/>
  <c r="H41" i="1" s="1"/>
  <c r="I41" i="1" s="1"/>
  <c r="AF226" i="12"/>
  <c r="G41" i="1" s="1"/>
  <c r="I20" i="1"/>
  <c r="AZ47" i="1"/>
  <c r="AZ46" i="1"/>
  <c r="AZ45" i="1"/>
  <c r="V216" i="12" l="1"/>
  <c r="O181" i="12"/>
  <c r="V150" i="12"/>
  <c r="K135" i="12"/>
  <c r="Q112" i="12"/>
  <c r="V112" i="12"/>
  <c r="K112" i="12"/>
  <c r="G95" i="12"/>
  <c r="I61" i="1" s="1"/>
  <c r="K64" i="12"/>
  <c r="Q64" i="12"/>
  <c r="I64" i="12"/>
  <c r="O51" i="12"/>
  <c r="K38" i="12"/>
  <c r="Q38" i="12"/>
  <c r="I38" i="12"/>
  <c r="G8" i="12"/>
  <c r="Q8" i="12"/>
  <c r="F40" i="1"/>
  <c r="O216" i="12"/>
  <c r="I181" i="12"/>
  <c r="O158" i="12"/>
  <c r="O150" i="12"/>
  <c r="Q140" i="12"/>
  <c r="G206" i="12"/>
  <c r="I76" i="1" s="1"/>
  <c r="V206" i="12"/>
  <c r="K206" i="12"/>
  <c r="K181" i="12"/>
  <c r="Q181" i="12"/>
  <c r="G179" i="12"/>
  <c r="I71" i="1" s="1"/>
  <c r="I158" i="12"/>
  <c r="O140" i="12"/>
  <c r="G140" i="12"/>
  <c r="I67" i="1" s="1"/>
  <c r="V135" i="12"/>
  <c r="I135" i="12"/>
  <c r="K107" i="12"/>
  <c r="V101" i="12"/>
  <c r="I95" i="12"/>
  <c r="O95" i="12"/>
  <c r="O91" i="12"/>
  <c r="K74" i="12"/>
  <c r="Q74" i="12"/>
  <c r="I74" i="12"/>
  <c r="V64" i="12"/>
  <c r="V59" i="12"/>
  <c r="K51" i="12"/>
  <c r="V38" i="12"/>
  <c r="V34" i="12"/>
  <c r="O8" i="12"/>
  <c r="G40" i="1"/>
  <c r="M222" i="12"/>
  <c r="I216" i="12"/>
  <c r="G214" i="12"/>
  <c r="I78" i="1" s="1"/>
  <c r="I18" i="1" s="1"/>
  <c r="G204" i="12"/>
  <c r="I75" i="1" s="1"/>
  <c r="V181" i="12"/>
  <c r="K158" i="12"/>
  <c r="Q158" i="12"/>
  <c r="I150" i="12"/>
  <c r="G148" i="12"/>
  <c r="I68" i="1" s="1"/>
  <c r="V140" i="12"/>
  <c r="K140" i="12"/>
  <c r="Q135" i="12"/>
  <c r="G107" i="12"/>
  <c r="I63" i="1" s="1"/>
  <c r="I107" i="12"/>
  <c r="Q95" i="12"/>
  <c r="K91" i="12"/>
  <c r="V74" i="12"/>
  <c r="G64" i="12"/>
  <c r="I58" i="1" s="1"/>
  <c r="I59" i="12"/>
  <c r="G59" i="12"/>
  <c r="I57" i="1" s="1"/>
  <c r="V51" i="12"/>
  <c r="O38" i="12"/>
  <c r="G34" i="12"/>
  <c r="I54" i="1" s="1"/>
  <c r="K8" i="12"/>
  <c r="F39" i="1"/>
  <c r="K216" i="12"/>
  <c r="Q216" i="12"/>
  <c r="G216" i="12"/>
  <c r="I79" i="1" s="1"/>
  <c r="Q206" i="12"/>
  <c r="V158" i="12"/>
  <c r="K150" i="12"/>
  <c r="Q150" i="12"/>
  <c r="I140" i="12"/>
  <c r="O135" i="12"/>
  <c r="I112" i="12"/>
  <c r="O112" i="12"/>
  <c r="G112" i="12"/>
  <c r="I64" i="1" s="1"/>
  <c r="O107" i="12"/>
  <c r="Q107" i="12"/>
  <c r="I101" i="12"/>
  <c r="O101" i="12"/>
  <c r="K95" i="12"/>
  <c r="V91" i="12"/>
  <c r="O74" i="12"/>
  <c r="O64" i="12"/>
  <c r="Q59" i="12"/>
  <c r="O59" i="12"/>
  <c r="Q51" i="12"/>
  <c r="I51" i="12"/>
  <c r="G51" i="12"/>
  <c r="I56" i="1" s="1"/>
  <c r="O34" i="12"/>
  <c r="V8" i="12"/>
  <c r="I8" i="12"/>
  <c r="G39" i="1"/>
  <c r="G42" i="1" s="1"/>
  <c r="G25" i="1" s="1"/>
  <c r="A25" i="1" s="1"/>
  <c r="A26" i="1" s="1"/>
  <c r="M217" i="12"/>
  <c r="M216" i="12" s="1"/>
  <c r="M213" i="12"/>
  <c r="M212" i="12" s="1"/>
  <c r="M209" i="12"/>
  <c r="M206" i="12" s="1"/>
  <c r="K193" i="12"/>
  <c r="Q193" i="12"/>
  <c r="M140" i="12"/>
  <c r="V193" i="12"/>
  <c r="M158" i="12"/>
  <c r="M135" i="12"/>
  <c r="M101" i="12"/>
  <c r="M38" i="12"/>
  <c r="M194" i="12"/>
  <c r="M193" i="12" s="1"/>
  <c r="G193" i="12"/>
  <c r="I73" i="1" s="1"/>
  <c r="M181" i="12"/>
  <c r="M150" i="12"/>
  <c r="M112" i="12"/>
  <c r="M74" i="12"/>
  <c r="I206" i="12"/>
  <c r="I193" i="12"/>
  <c r="O193" i="12"/>
  <c r="G181" i="12"/>
  <c r="I72" i="1" s="1"/>
  <c r="G133" i="12"/>
  <c r="I65" i="1" s="1"/>
  <c r="G101" i="12"/>
  <c r="I62" i="1" s="1"/>
  <c r="M92" i="12"/>
  <c r="M91" i="12" s="1"/>
  <c r="M60" i="12"/>
  <c r="M59" i="12" s="1"/>
  <c r="M52" i="12"/>
  <c r="M51" i="12" s="1"/>
  <c r="M36" i="12"/>
  <c r="M34" i="12" s="1"/>
  <c r="M12" i="12"/>
  <c r="M8" i="12" s="1"/>
  <c r="G158" i="12"/>
  <c r="I70" i="1" s="1"/>
  <c r="G150" i="12"/>
  <c r="I69" i="1" s="1"/>
  <c r="G74" i="12"/>
  <c r="I59" i="1" s="1"/>
  <c r="G38" i="12"/>
  <c r="I55" i="1" s="1"/>
  <c r="G135" i="12"/>
  <c r="I66" i="1" s="1"/>
  <c r="I17" i="1" s="1"/>
  <c r="M110" i="12"/>
  <c r="M107" i="12" s="1"/>
  <c r="M98" i="12"/>
  <c r="M95" i="12" s="1"/>
  <c r="M66" i="12"/>
  <c r="M64" i="12" s="1"/>
  <c r="J28" i="1"/>
  <c r="J26" i="1"/>
  <c r="G38" i="1"/>
  <c r="F38" i="1"/>
  <c r="H32" i="1"/>
  <c r="J23" i="1"/>
  <c r="J24" i="1"/>
  <c r="J25" i="1"/>
  <c r="J27" i="1"/>
  <c r="E24" i="1"/>
  <c r="E26" i="1"/>
  <c r="G26" i="1" l="1"/>
  <c r="F42" i="1"/>
  <c r="H39" i="1"/>
  <c r="H40" i="1"/>
  <c r="I40" i="1" s="1"/>
  <c r="G226" i="12"/>
  <c r="I53" i="1"/>
  <c r="I39" i="1" l="1"/>
  <c r="I42" i="1" s="1"/>
  <c r="H42" i="1"/>
  <c r="I16" i="1"/>
  <c r="I21" i="1" s="1"/>
  <c r="I81" i="1"/>
  <c r="G28" i="1"/>
  <c r="G23" i="1"/>
  <c r="A23" i="1" s="1"/>
  <c r="A24" i="1"/>
  <c r="G24" i="1"/>
  <c r="A27" i="1" s="1"/>
  <c r="J80" i="1" l="1"/>
  <c r="J55" i="1"/>
  <c r="J62" i="1"/>
  <c r="J54" i="1"/>
  <c r="J57" i="1"/>
  <c r="J66" i="1"/>
  <c r="J67" i="1"/>
  <c r="J75" i="1"/>
  <c r="J58" i="1"/>
  <c r="J56" i="1"/>
  <c r="J59" i="1"/>
  <c r="J72" i="1"/>
  <c r="J74" i="1"/>
  <c r="J69" i="1"/>
  <c r="J77" i="1"/>
  <c r="J70" i="1"/>
  <c r="J64" i="1"/>
  <c r="J78" i="1"/>
  <c r="J76" i="1"/>
  <c r="J63" i="1"/>
  <c r="J71" i="1"/>
  <c r="J79" i="1"/>
  <c r="J60" i="1"/>
  <c r="J68" i="1"/>
  <c r="J53" i="1"/>
  <c r="J61" i="1"/>
  <c r="J65" i="1"/>
  <c r="J73" i="1"/>
  <c r="J39" i="1"/>
  <c r="J42" i="1" s="1"/>
  <c r="J40" i="1"/>
  <c r="J41" i="1"/>
  <c r="G29" i="1"/>
  <c r="G27" i="1" s="1"/>
  <c r="A29" i="1"/>
  <c r="J81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<sst xmlns="http://schemas.openxmlformats.org/spreadsheetml/2006/main" count="1472" uniqueCount="561">
  <si>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</si>
  <si>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</si>
  <si>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</si>
  <si>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</si>
  <si>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</si>
  <si>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</si>
  <si>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</si>
  <si>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</si>
  <si>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</si>
  <si>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</si>
  <si>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</si>
  <si>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</si>
  <si>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</si>
  <si>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</si>
  <si>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</si>
  <si>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</si>
  <si>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</si>
  <si>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</si>
  <si>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</si>
  <si>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</si>
  <si>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</si>
  <si>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</si>
  <si>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</si>
  <si>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</si>
  <si>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</si>
  <si>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</si>
  <si>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</si>
  <si>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</si>
  <si>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</si>
  <si>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</si>
  <si>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</si>
  <si>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</si>
  <si>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</si>
  <si>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</si>
  <si>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</si>
  <si>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</si>
  <si>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</si>
  <si>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</si>
  <si>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</si>
  <si>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</si>
  <si>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</si>
  <si>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</si>
  <si>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Přístavba a stavební úpravy</t>
  </si>
  <si>
    <t>Zateplení a modernizace pláště budovy</t>
  </si>
  <si>
    <t>Objekt:</t>
  </si>
  <si>
    <t>Rozpočet:</t>
  </si>
  <si>
    <t>Petr Hanuš</t>
  </si>
  <si>
    <t>87130 - 17</t>
  </si>
  <si>
    <t>Obecní úřad Valdice, Jičínská č.p.37</t>
  </si>
  <si>
    <t>Obec Valdice</t>
  </si>
  <si>
    <t>Jičínská 37</t>
  </si>
  <si>
    <t>Valdice</t>
  </si>
  <si>
    <t>50711</t>
  </si>
  <si>
    <t>00272311</t>
  </si>
  <si>
    <t>Janča Tomáš ing.</t>
  </si>
  <si>
    <t>Foersterova 641</t>
  </si>
  <si>
    <t>Jičín</t>
  </si>
  <si>
    <t>50601</t>
  </si>
  <si>
    <t>43518397</t>
  </si>
  <si>
    <t>CZ6412040734</t>
  </si>
  <si>
    <t>Stavba</t>
  </si>
  <si>
    <t>Celkem za stavbu</t>
  </si>
  <si>
    <t>CZK</t>
  </si>
  <si>
    <t>Popis rozpočtu: 01 - Přístavba a stavební úpravy</t>
  </si>
  <si>
    <t>Rozpočet neobsahuje :</t>
  </si>
  <si>
    <t>- terénní a sadové úpravy</t>
  </si>
  <si>
    <t>- montáž a dodávku loga : Obecní úřad Valdice a Hasičská zbrojnice</t>
  </si>
  <si>
    <t>Rekapitulace dílů</t>
  </si>
  <si>
    <t>Typ dílu</t>
  </si>
  <si>
    <t>1</t>
  </si>
  <si>
    <t>Zemní práce</t>
  </si>
  <si>
    <t>27</t>
  </si>
  <si>
    <t>Základy</t>
  </si>
  <si>
    <t>3</t>
  </si>
  <si>
    <t>Svislé a kompletní konstrukce</t>
  </si>
  <si>
    <t>56</t>
  </si>
  <si>
    <t>Podkladní vrstvy komunikací a zpevněných ploch</t>
  </si>
  <si>
    <t>59</t>
  </si>
  <si>
    <t>Dlažby a předlažby komunikací</t>
  </si>
  <si>
    <t>61</t>
  </si>
  <si>
    <t>Úpravy povrchů vnitřní</t>
  </si>
  <si>
    <t>62</t>
  </si>
  <si>
    <t>Úpravy povrchů vnější</t>
  </si>
  <si>
    <t>9</t>
  </si>
  <si>
    <t>Ostatní konstrukce, bourání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</si>
  <si>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</si>
  <si>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</si>
  <si>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</si>
  <si>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</si>
  <si>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</si>
  <si>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</si>
  <si>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</si>
  <si>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</si>
  <si>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</si>
  <si>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</si>
  <si>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</si>
  <si>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</si>
  <si>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</si>
  <si>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</si>
  <si>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</si>
  <si>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</si>
  <si>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</si>
  <si>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</si>
  <si>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</si>
  <si>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</si>
  <si>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</si>
  <si>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</si>
  <si>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</si>
  <si>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</si>
  <si>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769</t>
  </si>
  <si>
    <t>Otvorové prvky z plastu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</si>
  <si>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</si>
  <si>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</si>
  <si>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</si>
  <si>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</si>
  <si>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</si>
  <si>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</si>
  <si>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</si>
  <si>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</si>
  <si>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M211</t>
  </si>
  <si>
    <t>Hromosvod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</si>
  <si>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</si>
  <si>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</si>
  <si>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</si>
  <si>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</si>
  <si>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</si>
  <si>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</si>
  <si>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</si>
  <si>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</si>
  <si>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</si>
  <si>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</si>
  <si>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</si>
  <si>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</si>
  <si>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</si>
  <si>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</si>
  <si>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</si>
  <si>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</si>
  <si>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</si>
  <si>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</si>
  <si>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</si>
  <si>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</si>
  <si>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</si>
  <si>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</si>
  <si>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</si>
  <si>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</si>
  <si>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</si>
  <si>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</si>
  <si>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</si>
  <si>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</si>
  <si>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</si>
  <si>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</si>
  <si>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</si>
  <si>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10001</t>
  </si>
  <si>
    <t>Vytýčení inženýrských sítí směrově i výškově</t>
  </si>
  <si>
    <t>kpl</t>
  </si>
  <si>
    <t>Vlastní</t>
  </si>
  <si>
    <t>Indiv</t>
  </si>
  <si>
    <t>POL1_1</t>
  </si>
  <si>
    <t>10002</t>
  </si>
  <si>
    <t>Vytýčení a zaměření stavby geodetem</t>
  </si>
  <si>
    <t>10003</t>
  </si>
  <si>
    <t>Záchranný archeologický průzkum</t>
  </si>
  <si>
    <t>POL1_</t>
  </si>
  <si>
    <t>113106231</t>
  </si>
  <si>
    <t>Rozebrání dlažeb ze zámkové dlažby v kamenivu</t>
  </si>
  <si>
    <t>m2</t>
  </si>
  <si>
    <t>RTS 17/ II</t>
  </si>
  <si>
    <t>113106121</t>
  </si>
  <si>
    <t>Rozebrání dlažeb z betonových dlaždic na sucho</t>
  </si>
  <si>
    <t>97901</t>
  </si>
  <si>
    <t>Doprava beton. dlaždic, zámk. dlažby do 500 m, (skládka investora)</t>
  </si>
  <si>
    <t>t</t>
  </si>
  <si>
    <t>Kalkul</t>
  </si>
  <si>
    <t>113204111</t>
  </si>
  <si>
    <t>Vytrhání obrub záhonových</t>
  </si>
  <si>
    <t>m</t>
  </si>
  <si>
    <t>113109320</t>
  </si>
  <si>
    <t>Odstranění podkladu pl.50 m2, bet.prostý tl.20 cm</t>
  </si>
  <si>
    <t>979087212</t>
  </si>
  <si>
    <t>Nakládání suti na dopravní prostředky</t>
  </si>
  <si>
    <t>979082213</t>
  </si>
  <si>
    <t>Vodorovná doprava suti po suchu do 1 km</t>
  </si>
  <si>
    <t>979082219</t>
  </si>
  <si>
    <t>Příplatek za dopravu suti po suchu za další 1 km</t>
  </si>
  <si>
    <t>979990001</t>
  </si>
  <si>
    <t>Poplatek za skládku stavební suti</t>
  </si>
  <si>
    <t>RTS 17/ I</t>
  </si>
  <si>
    <t>120901121</t>
  </si>
  <si>
    <t>Bourání konstrukcí z prostého betonu v odkopávkách</t>
  </si>
  <si>
    <t>m3</t>
  </si>
  <si>
    <t>162701155</t>
  </si>
  <si>
    <t>Vodorovné přemístění výkopku z hor.5-7 do 10000 m</t>
  </si>
  <si>
    <t>162701159</t>
  </si>
  <si>
    <t>Příplatek k vod. přemístění hor.5-7 za další 1 km</t>
  </si>
  <si>
    <t>171201201</t>
  </si>
  <si>
    <t>Uložení sypaniny na skl.-modelace na výšku přes 2m</t>
  </si>
  <si>
    <t>122201101</t>
  </si>
  <si>
    <t>Odkopávky nezapažené v hor. 3 do 100 m3</t>
  </si>
  <si>
    <t>132201110</t>
  </si>
  <si>
    <t>Hloubení rýh š.do 60 cm v hor.3 do 50 m3, STROJNĚ</t>
  </si>
  <si>
    <t>162201102</t>
  </si>
  <si>
    <t>Vodorovné přemístění výkopku z hor.1-4 do 50 m</t>
  </si>
  <si>
    <t>162701105</t>
  </si>
  <si>
    <t>Vodorovné přemístění výkopku z hor.1-4 do 10000 m</t>
  </si>
  <si>
    <t>162701109</t>
  </si>
  <si>
    <t>Příplatek k vod. přemístění hor.1-4 za další 1 km</t>
  </si>
  <si>
    <t>17190</t>
  </si>
  <si>
    <t>Poplatek za skládku</t>
  </si>
  <si>
    <t>181101102</t>
  </si>
  <si>
    <t>Úprava pláně v zářezech v hor. 1-4, se zhutněním</t>
  </si>
  <si>
    <t>275313611</t>
  </si>
  <si>
    <t>Beton základových patek prostý C 16/20</t>
  </si>
  <si>
    <t>275351215</t>
  </si>
  <si>
    <t>Bednění stěn základových patek - zřízení</t>
  </si>
  <si>
    <t>275351216</t>
  </si>
  <si>
    <t>Bednění stěn základových patek - odstranění</t>
  </si>
  <si>
    <t>310239211</t>
  </si>
  <si>
    <t>Zazdívka otvorů plochy do 4 m2 cihlami na MVC</t>
  </si>
  <si>
    <t>310237241</t>
  </si>
  <si>
    <t>Zazdívka otvorů pl. 0,25 m2 cihlami, tl. zdi 30 cm</t>
  </si>
  <si>
    <t>kus</t>
  </si>
  <si>
    <t>632451024</t>
  </si>
  <si>
    <t>Vyrovnávací potěr v pásu ve spádu , tl. 50 mm, ze suchých směsí</t>
  </si>
  <si>
    <t>349231821</t>
  </si>
  <si>
    <t>Přizdívka ostění z cihel, tl. do 30 cm</t>
  </si>
  <si>
    <t>317941123</t>
  </si>
  <si>
    <t>Osazení ocelových válcovaných nosníků  č.14-22</t>
  </si>
  <si>
    <t>13383425</t>
  </si>
  <si>
    <t>Tyč průřezu IPE 140, střední, jakost oceli S235, 11375</t>
  </si>
  <si>
    <t>SPCM</t>
  </si>
  <si>
    <t>POL3_</t>
  </si>
  <si>
    <t>783226100</t>
  </si>
  <si>
    <t>Nátěr syntetický kovových konstrukcí základní</t>
  </si>
  <si>
    <t>615481111</t>
  </si>
  <si>
    <t>Potažení válc.nosníků rabic.pletivem a postřik MC</t>
  </si>
  <si>
    <t>346244381</t>
  </si>
  <si>
    <t>Plentování ocelových nosníků výšky do 20 cm</t>
  </si>
  <si>
    <t>317234410</t>
  </si>
  <si>
    <t>Vyzdívka mezi nosníky cihlami pálenými na MC</t>
  </si>
  <si>
    <t>310237251</t>
  </si>
  <si>
    <t>Zazdívka otvorů pl. 0,25 m2 cihlami, tl. zdi 45 cm</t>
  </si>
  <si>
    <t>310271537</t>
  </si>
  <si>
    <t>Zazdívka otvorů do 1m2, pórobet.tvárnice</t>
  </si>
  <si>
    <t>711132311</t>
  </si>
  <si>
    <t>Prov. izolace nopovou fólií svisle, vč.uchyc.prvků</t>
  </si>
  <si>
    <t>POL1_7</t>
  </si>
  <si>
    <t>28323115</t>
  </si>
  <si>
    <t>Fólie nopová</t>
  </si>
  <si>
    <t>POL3_7</t>
  </si>
  <si>
    <t>564861113</t>
  </si>
  <si>
    <t>Podklad z kameniva  drceného, vel. 0-63 mm, po zhutnění tloušťky 22 cm</t>
  </si>
  <si>
    <t>564751111V1</t>
  </si>
  <si>
    <t>Podklad z kameniva drceného vel. 8-16 mm, po zhutnění tl. 15 cm</t>
  </si>
  <si>
    <t>POL1_0</t>
  </si>
  <si>
    <t>564821111</t>
  </si>
  <si>
    <t>Podklad ze štěrkodrti po zhutnění tloušťky 8 cm</t>
  </si>
  <si>
    <t>564861111</t>
  </si>
  <si>
    <t>Podklad ze štěrkodrti po zhutnění tloušťky 20 cm</t>
  </si>
  <si>
    <t>564801110</t>
  </si>
  <si>
    <t>Podklad z kameniva drceného vel. 4-8 mm, po zhutnění tl. 2 cm</t>
  </si>
  <si>
    <t>596215020</t>
  </si>
  <si>
    <t>Kladení zámkové dlažby tl. 6 cm, do drtě vel. 4-8 mm tl. 3 cm</t>
  </si>
  <si>
    <t>596215024</t>
  </si>
  <si>
    <t>Příplatek za kladení dlažby tl.6 cm, drť, do 50 m2</t>
  </si>
  <si>
    <t>RTS 15/ II</t>
  </si>
  <si>
    <t>59245287</t>
  </si>
  <si>
    <t>POL3_1</t>
  </si>
  <si>
    <t>59601</t>
  </si>
  <si>
    <t>Přeložení zámkové dlažby v místě napojení na stáv., chodník</t>
  </si>
  <si>
    <t>610991111</t>
  </si>
  <si>
    <t>Zakrývání výplní vnitřních otvorů</t>
  </si>
  <si>
    <t>612425931</t>
  </si>
  <si>
    <t>Omítka vápenná vnitřního ostění - štuková</t>
  </si>
  <si>
    <t>612401191</t>
  </si>
  <si>
    <t>Omítka malých ploch vnitřních stěn do 0,09 m2</t>
  </si>
  <si>
    <t>610991004</t>
  </si>
  <si>
    <t>Začišťovací okenní lišta pro omítku tl. 15 mm</t>
  </si>
  <si>
    <t>612409991</t>
  </si>
  <si>
    <t>Začištění omítek kolem oken,dveří apod.</t>
  </si>
  <si>
    <t>612401391</t>
  </si>
  <si>
    <t>Omítka malých ploch vnitřních stěn do 1 m2, vápennou štukovou omítkou</t>
  </si>
  <si>
    <t>632451023</t>
  </si>
  <si>
    <t>Vyrovnávací potěr MC 15, v pásu, tl. 40 mm</t>
  </si>
  <si>
    <t>311351101</t>
  </si>
  <si>
    <t>Bednění vyrovnávacího potěru jednostranné - zřízení</t>
  </si>
  <si>
    <t>311351102</t>
  </si>
  <si>
    <t>Bednění vyrovnávacího potěru jednostranné - odstranění</t>
  </si>
  <si>
    <t>622904112</t>
  </si>
  <si>
    <t>Očištění fasád tlakovou vodou složitost 1 - 2</t>
  </si>
  <si>
    <t>620991121</t>
  </si>
  <si>
    <t>Zakrývání výplní vnějších otvorů z lešení</t>
  </si>
  <si>
    <t>621421132</t>
  </si>
  <si>
    <t>Omítka vnější ostění MVC, hladká, složitost 1-2</t>
  </si>
  <si>
    <t>622311013</t>
  </si>
  <si>
    <t>Soklová lišta hliník KZS  tl. 120 mm</t>
  </si>
  <si>
    <t>622311133</t>
  </si>
  <si>
    <t>Zateplovací systém, fasáda, EPS F tl.120 mm, zakončený stěrkou s výztužnou tkaninou</t>
  </si>
  <si>
    <t>622311020</t>
  </si>
  <si>
    <t>Soklová lišta hliník KZS tl. 200 mm</t>
  </si>
  <si>
    <t>RTS 13/ I</t>
  </si>
  <si>
    <t>622311137</t>
  </si>
  <si>
    <t>Zateplovací systém, fasáda, EPS F tl.200 mm, zakončený stěrkou s výztužnou tkaninou</t>
  </si>
  <si>
    <t>622311553</t>
  </si>
  <si>
    <t>Zateplovací systém, ostění, XPS tl. 30 mm</t>
  </si>
  <si>
    <t>621481211</t>
  </si>
  <si>
    <t>Montáž výztužné sítě (perlinky) do stěrky-ostění, včetně výztužné sítě a stěrkového tmelu</t>
  </si>
  <si>
    <t>622311563</t>
  </si>
  <si>
    <t>Zateplovací systém, parapet, XPS tl. 30 mm</t>
  </si>
  <si>
    <t>622311522</t>
  </si>
  <si>
    <t>Zateplovací systém, sokl, XPS tl. 100 mm, zakončený stěrkou s výztužnou tkaninou</t>
  </si>
  <si>
    <t>620991001</t>
  </si>
  <si>
    <t>Začišťovací okenní lišta pro omítku tl. 6 mm</t>
  </si>
  <si>
    <t>623421131</t>
  </si>
  <si>
    <t>Omítka vnější komínu, s pl.rovnými, hladká sl. 1-2</t>
  </si>
  <si>
    <t>622481211</t>
  </si>
  <si>
    <t>Montáž výztužné sítě (perlinky) do stěrky-stěny, včetně výztužné sítě a stěrkového tmelu</t>
  </si>
  <si>
    <t>602011191</t>
  </si>
  <si>
    <t>Podkladní nátěr pod tenkovrstvé omítky</t>
  </si>
  <si>
    <t>602011188</t>
  </si>
  <si>
    <t>Omítka stěn tenkovrstvá silikonová barevná, tloušťka vrstvy 2,0 mm</t>
  </si>
  <si>
    <t>90001</t>
  </si>
  <si>
    <t>Demontáž stávajícího žebříku</t>
  </si>
  <si>
    <t>90002</t>
  </si>
  <si>
    <t>Demontáž + opětovná montáž poplachové sirény</t>
  </si>
  <si>
    <t>90003</t>
  </si>
  <si>
    <t>Demontáž stávajících drobných prvků na fasádě</t>
  </si>
  <si>
    <t>hod</t>
  </si>
  <si>
    <t>918101111</t>
  </si>
  <si>
    <t>Lože pod obrubníky nebo obruby dlažeb z C 12/15</t>
  </si>
  <si>
    <t>338920011</t>
  </si>
  <si>
    <t>Osazení betonové palisády, š. do 11 cm, dl. 60 cm</t>
  </si>
  <si>
    <t>59228407</t>
  </si>
  <si>
    <t>916561111</t>
  </si>
  <si>
    <t>Osazení záhon.obrubníků do lože z C 12/15 s opěrou</t>
  </si>
  <si>
    <t>59217525</t>
  </si>
  <si>
    <t>941941041</t>
  </si>
  <si>
    <t>Montáž lešení leh.řad.s podlahami,š.1,2 m, H 10 m</t>
  </si>
  <si>
    <t>941941291</t>
  </si>
  <si>
    <t>Příplatek za každý měsíc použití lešení k pol.1041</t>
  </si>
  <si>
    <t>941941841</t>
  </si>
  <si>
    <t>Demontáž lešení leh.řad.s podlahami,š.1,2 m,H 10 m</t>
  </si>
  <si>
    <t>941955001</t>
  </si>
  <si>
    <t>Lešení lehké pomocné, výška podlahy do 1,2 m</t>
  </si>
  <si>
    <t>941955002</t>
  </si>
  <si>
    <t>Lešení lehké pomocné, výška podlahy do 1,9 m</t>
  </si>
  <si>
    <t>952901411</t>
  </si>
  <si>
    <t>Vyčištění ostatních objektů</t>
  </si>
  <si>
    <t xml:space="preserve">900      </t>
  </si>
  <si>
    <t>Úklid po vnějších pracech</t>
  </si>
  <si>
    <t>Prav.M</t>
  </si>
  <si>
    <t>POL10_0</t>
  </si>
  <si>
    <t>639571311</t>
  </si>
  <si>
    <t>Okapový chodník - textilie proti prorůstání 45g/m2</t>
  </si>
  <si>
    <t>639571210</t>
  </si>
  <si>
    <t>Okapový chodník podél budovy z kačírku tl. 100 mm</t>
  </si>
  <si>
    <t>968071112</t>
  </si>
  <si>
    <t>Vyvěšení, zavěšení kovových křídel oken pl. 1,5 m2</t>
  </si>
  <si>
    <t>962081131</t>
  </si>
  <si>
    <t>Bourání oken ze skleněných tvárnic tl. 10 cm</t>
  </si>
  <si>
    <t>968061112</t>
  </si>
  <si>
    <t>Vyvěšení plastových okenních křídel pl. do 1,5 m2</t>
  </si>
  <si>
    <t>968061113</t>
  </si>
  <si>
    <t>Vyvěšení plastových okenních křídel pl. nad 1,5 m2</t>
  </si>
  <si>
    <t>968083001</t>
  </si>
  <si>
    <t>Vybourání plastových oken do 1 m2</t>
  </si>
  <si>
    <t>968083002</t>
  </si>
  <si>
    <t>Vybourání plastových oken do 2 m2</t>
  </si>
  <si>
    <t>971033351</t>
  </si>
  <si>
    <t>Vybourání otv. zeď cihel. pl.0,09 m2, tl.45cm, MVC</t>
  </si>
  <si>
    <t>968096002</t>
  </si>
  <si>
    <t>Bourání parapetů plastových š. do 50 cm</t>
  </si>
  <si>
    <t>978015291</t>
  </si>
  <si>
    <t>Otlučení omítek vnějších MVC v složit.1-4 do 100 %</t>
  </si>
  <si>
    <t>978023411</t>
  </si>
  <si>
    <t>Vysekání a úprava spár zdiva cihelného</t>
  </si>
  <si>
    <t>9680601</t>
  </si>
  <si>
    <t>Vyvěšení dřevěných okenních křídel pl. do 1,5 m2</t>
  </si>
  <si>
    <t>968062355</t>
  </si>
  <si>
    <t>Vybourání dřevěných rámů oken dvojitých pl. 2 m2</t>
  </si>
  <si>
    <t>968061125</t>
  </si>
  <si>
    <t>Vyvěšení dřevěných dveřních křídel pl. do 2 m2</t>
  </si>
  <si>
    <t>968062455</t>
  </si>
  <si>
    <t>Vybourání dřevěných dveřních zárubní pl. do 2 m2</t>
  </si>
  <si>
    <t>974031666</t>
  </si>
  <si>
    <t>Vysekání rýh zeď cihelná vtah. nosníků 15 x 25 cm</t>
  </si>
  <si>
    <t>967031741</t>
  </si>
  <si>
    <t>Přisekání plošné zdiva cihelného na MC tl. 5 cm</t>
  </si>
  <si>
    <t>964011211</t>
  </si>
  <si>
    <t>Vybourání ŽB překladů prefa  dl. 3 m, 50 kg/m</t>
  </si>
  <si>
    <t>971033561</t>
  </si>
  <si>
    <t>Vybourání otv. zeď cihel. pl.1 m2, tl.45 cm, MVC</t>
  </si>
  <si>
    <t>967031132</t>
  </si>
  <si>
    <t>Přisekání rovných ostění cihelných na MVC</t>
  </si>
  <si>
    <t>973031345</t>
  </si>
  <si>
    <t>Vysekání kapes zeď cih. MVC pl. 0,25 m2, hl. 30 cm</t>
  </si>
  <si>
    <t>999281105</t>
  </si>
  <si>
    <t>Přesun hmot pro opravy a údržbu do výšky 6 m</t>
  </si>
  <si>
    <t>POL7_</t>
  </si>
  <si>
    <t>71201</t>
  </si>
  <si>
    <t>Odstranění krytiny střechy z PVC</t>
  </si>
  <si>
    <t>71202</t>
  </si>
  <si>
    <t>M+D PVC izolace tl. 1,5 mm vč. netk. geotextílie, a vč. lemovacích prvků</t>
  </si>
  <si>
    <t>71203</t>
  </si>
  <si>
    <t>M+D PVC izolace tl. 2x1,5 mm vč. netk. geotextílie, a vč. lemovacích prvků</t>
  </si>
  <si>
    <t>998712102</t>
  </si>
  <si>
    <t>Přesun hmot pro povlakové krytiny, výšky do 12 m</t>
  </si>
  <si>
    <t>712491171</t>
  </si>
  <si>
    <t>Povlaková krytina střech do 30°, podklad. textilie, 1 vrstva - včetně dodávky textilie</t>
  </si>
  <si>
    <t>71301</t>
  </si>
  <si>
    <t>Montáž tepelné izolace střech na kotvy</t>
  </si>
  <si>
    <t>63140212.A</t>
  </si>
  <si>
    <t>Deska z minerální vlny tl. 100 mm</t>
  </si>
  <si>
    <t>71302</t>
  </si>
  <si>
    <t>M+D izolačních spádových klínů z minerální vlny, průměrná tl. 7 cm</t>
  </si>
  <si>
    <t>713131162</t>
  </si>
  <si>
    <t>Montáž izolace na tmel a hmožd.8 ks/m2, cihla plná</t>
  </si>
  <si>
    <t>28375460</t>
  </si>
  <si>
    <t>Polystyren extrudovaný XPS</t>
  </si>
  <si>
    <t>998713102</t>
  </si>
  <si>
    <t>Přesun hmot pro izolace tepelné, výšky do 12 m</t>
  </si>
  <si>
    <t>73001</t>
  </si>
  <si>
    <t>Regulování otopné soustavy</t>
  </si>
  <si>
    <t>76201</t>
  </si>
  <si>
    <t>Zkrácení přesahu střechy o 30 cm</t>
  </si>
  <si>
    <t>762341924</t>
  </si>
  <si>
    <t>Vyřezání otvorů střech, v bednění pl. do 8 m2</t>
  </si>
  <si>
    <t>762343934V01</t>
  </si>
  <si>
    <t>Zabednění otvorů střech prkny plochy do 8 m2, prkna tl.30 mm</t>
  </si>
  <si>
    <t>762911121</t>
  </si>
  <si>
    <t>Impregnace řeziva</t>
  </si>
  <si>
    <t>76202</t>
  </si>
  <si>
    <t>Montáž + dodávka obložení atiky - vodorovná, z vodovzdorné překližky tl. 35 mm</t>
  </si>
  <si>
    <t>76203</t>
  </si>
  <si>
    <t>Montáž + dodávka obložení atiky - svislá, z vodovzdorné překližky tl. 24 mm</t>
  </si>
  <si>
    <t>998762102</t>
  </si>
  <si>
    <t>Přesun hmot pro tesařské konstrukce, výšky do 12 m</t>
  </si>
  <si>
    <t>764410850</t>
  </si>
  <si>
    <t>Demontáž oplechování parapetů,rš od 100 do 330 mm</t>
  </si>
  <si>
    <t>764430840</t>
  </si>
  <si>
    <t>Demontáž oplechování zdí,rš od 330 do 500 mm</t>
  </si>
  <si>
    <t>764454802</t>
  </si>
  <si>
    <t>Demontáž odpadních trub kruhových,D 120 mm</t>
  </si>
  <si>
    <t>764359820</t>
  </si>
  <si>
    <t>Demontáž kotlíku</t>
  </si>
  <si>
    <t>764352810</t>
  </si>
  <si>
    <t>Demontáž žlabů půlkruh. rovných, rš 330 mm, do 30°</t>
  </si>
  <si>
    <t>764351836</t>
  </si>
  <si>
    <t>Demontáž háků, sklon do 30°</t>
  </si>
  <si>
    <t>76401</t>
  </si>
  <si>
    <t>Oplechování parapetu rš.410 mm plech FeZn  kašír., PVC-P fólií tl.0,8 mm, RAL 7012 - ozn.K1, K1b</t>
  </si>
  <si>
    <t>76402</t>
  </si>
  <si>
    <t>Oplechování skleněné markýzy rš.200 mm plech Al, poplastovaný tl.0,7 mm, RAL 7012 - ozn.K2</t>
  </si>
  <si>
    <t>76403</t>
  </si>
  <si>
    <t>Oplechování atiky rš.250 mm plech FeZn  kašír., PVC-P fólií tl.0,8 mm, RAL 7012 - ozn.K3a</t>
  </si>
  <si>
    <t>76404</t>
  </si>
  <si>
    <t>Oplechování atiky rš.70 mm plech FeZn  kašír., PVC-P fólií tl.0,8 mm, RAL 7012 - ozn.K3b</t>
  </si>
  <si>
    <t>76405</t>
  </si>
  <si>
    <t>Oplechování atiky rš.150 mm plech FeZn, tl.0,7 mm - ozn.K3c</t>
  </si>
  <si>
    <t>76406</t>
  </si>
  <si>
    <t>J-profil rš.150 mm plech FeZn, tl.0,7 mm - ozn.K3d</t>
  </si>
  <si>
    <t>76407</t>
  </si>
  <si>
    <t>Oplechování atiky rš.400 mm plech Al, poplastovaný tl.0,7 mm, RAL 7012 - ozn.K4a</t>
  </si>
  <si>
    <t>76408</t>
  </si>
  <si>
    <t>J-profil rš.250 mm plech FeZn, tl.0,7 mm - ozn.K4b</t>
  </si>
  <si>
    <t>76409</t>
  </si>
  <si>
    <t>J-profil rš.250 mm plech FeZn, tl.0,7 mm - ozn.K4c</t>
  </si>
  <si>
    <t>76410</t>
  </si>
  <si>
    <t>Omega profil OM 80/40 plech FeZn, tl.0,7 mm - ozn.K5</t>
  </si>
  <si>
    <t>76411</t>
  </si>
  <si>
    <t>Dešťový svod hranatý 120x120mm dl.8,4m vč.kotlíku, plech Al poplastovaný tl.0,7 mm,RAL 7012 - ozn.K6</t>
  </si>
  <si>
    <t>76412</t>
  </si>
  <si>
    <t>Fasádní panely v.1500 mm plech Al, poplastovaný tl.4 mm, RAL 7012 - ozn.K7</t>
  </si>
  <si>
    <t>76413</t>
  </si>
  <si>
    <t>Dno atiky rš.350 mm perforovaný plech nerez, tl.1mm, RAL 7012 - ozn.K8</t>
  </si>
  <si>
    <t>998764202</t>
  </si>
  <si>
    <t>Přesun hmot pro klempířské konstr., výšky do 12 m</t>
  </si>
  <si>
    <t>76601</t>
  </si>
  <si>
    <t>M+D budky pro netopýry</t>
  </si>
  <si>
    <t>76701</t>
  </si>
  <si>
    <t>M+D ocelové konstrukce přístupového koridoru FeZn, jekl 120x6 - viz.D.1.2 výkres č.1, - ozn.Z1, vč. povrchové úpravy reaktivním nátěrem Antracit</t>
  </si>
  <si>
    <t>kg</t>
  </si>
  <si>
    <t>76702</t>
  </si>
  <si>
    <t>M+D ocelového žebříku dl. 9m  s ochranným košem, FeZn,  - ozn.Z2</t>
  </si>
  <si>
    <t>76703</t>
  </si>
  <si>
    <t>M+D protidešťové žaluzie 1300x150 mm,nerezová ocel, - ozn. Z3a</t>
  </si>
  <si>
    <t>76704</t>
  </si>
  <si>
    <t>M+D protidešťové žaluzie  150x300 mm,nerezová ocel, - ozn. Z3b</t>
  </si>
  <si>
    <t>76705</t>
  </si>
  <si>
    <t>M+D zavěšení dna atiky, FeZn, L 170x50 mm, - ozn. Z4a</t>
  </si>
  <si>
    <t>76706</t>
  </si>
  <si>
    <t>M+D zavěšení dna atiky, FeZn, L 70x50 mm, - ozn. Z4b</t>
  </si>
  <si>
    <t>76707</t>
  </si>
  <si>
    <t>M+D předsazené atiky, FeZn, viz. D.1.2 výkres č.2, - ozn. Z5</t>
  </si>
  <si>
    <t>76708</t>
  </si>
  <si>
    <t>M+D předsazené atiky, FeZn, viz. D.1.2 výkres č.3, - ozn. Z6</t>
  </si>
  <si>
    <t>76709</t>
  </si>
  <si>
    <t>Kotvení kotvících prvků Z5 a Z6 pomocí chemických, kotev a závitových tyčí M16/160 mm</t>
  </si>
  <si>
    <t>76710</t>
  </si>
  <si>
    <t>M+D uzamykatelných prosklených dvířek vč. povrchové úpravy reaktivním nátěrem Antracit</t>
  </si>
  <si>
    <t>998767202</t>
  </si>
  <si>
    <t>Přesun hmot pro zámečnické konstr., výšky do 12 m</t>
  </si>
  <si>
    <t>76901</t>
  </si>
  <si>
    <t>M+D okno plastové 120x90 cm - ozn. O1</t>
  </si>
  <si>
    <t>76902</t>
  </si>
  <si>
    <t>M+D okno plastové 120x270 cm - ozn. O2</t>
  </si>
  <si>
    <t>76903</t>
  </si>
  <si>
    <t>M+D okno plastové 120x180 cm - ozn. O4</t>
  </si>
  <si>
    <t>76904</t>
  </si>
  <si>
    <t>M+D okno plastové  74x90 cm - ozn. O5</t>
  </si>
  <si>
    <t>766629301</t>
  </si>
  <si>
    <t>Montáž oken plastových plochy do 1,50 m2</t>
  </si>
  <si>
    <t>766629302</t>
  </si>
  <si>
    <t>Montáž oken plastových plochy do 2,70 m2</t>
  </si>
  <si>
    <t>76905</t>
  </si>
  <si>
    <t>M+D parapetů plastových barva šedá š. 400 mm</t>
  </si>
  <si>
    <t>998766202</t>
  </si>
  <si>
    <t>Přesun hmot pro plastové konstr., výšky do 12 m</t>
  </si>
  <si>
    <t>POL7_1002</t>
  </si>
  <si>
    <t>783992000</t>
  </si>
  <si>
    <t>Nátěr bezpečnostními barvami šrafováním</t>
  </si>
  <si>
    <t>784442001</t>
  </si>
  <si>
    <t>Malba disperzní interiérová,  výška do 3,8 m, 1barevná, 2x nátěr, 1x penetrace</t>
  </si>
  <si>
    <t>79901</t>
  </si>
  <si>
    <t>M+D skleněné markýzy 86.2, kalené sklo FLOAT, 8+6 mm - viz.D.1.2 výkres č.1 - ozn. P1a</t>
  </si>
  <si>
    <t>79902</t>
  </si>
  <si>
    <t>79903</t>
  </si>
  <si>
    <t>M+D větracího komínku odpadního potrubí DN 110 mm, materiál PP - ozn. P2</t>
  </si>
  <si>
    <t>79904</t>
  </si>
  <si>
    <t>M+D interiérové větrací mřížky plast 1300x150 mm, - ozn. P3a</t>
  </si>
  <si>
    <t>79905</t>
  </si>
  <si>
    <t>M+D interiérové větrací mřížky plast  150x350 mm, - ozn. P3b</t>
  </si>
  <si>
    <t>21001</t>
  </si>
  <si>
    <t>21101</t>
  </si>
  <si>
    <t>979082111</t>
  </si>
  <si>
    <t>Vnitrostaveništní doprava suti do 10 m</t>
  </si>
  <si>
    <t>POL8_</t>
  </si>
  <si>
    <t>979082121</t>
  </si>
  <si>
    <t>Příplatek k vnitrost. dopravě suti za dalších 5 m</t>
  </si>
  <si>
    <t>979081111</t>
  </si>
  <si>
    <t>Odvoz suti a vybour. hmot na skládku do 1 km</t>
  </si>
  <si>
    <t>979081121</t>
  </si>
  <si>
    <t>Příplatek k odvozu za každý další 1 km</t>
  </si>
  <si>
    <t>97999</t>
  </si>
  <si>
    <t>Poplatek za skládku stavebního odpadu</t>
  </si>
  <si>
    <t>005121R</t>
  </si>
  <si>
    <t>Zařízení staveniště</t>
  </si>
  <si>
    <t>Soubor</t>
  </si>
  <si>
    <t>POL99_8</t>
  </si>
  <si>
    <t>VRN1</t>
  </si>
  <si>
    <t>Kompletační činnost (IČD)</t>
  </si>
  <si>
    <t>POL99_2</t>
  </si>
  <si>
    <t>SUM</t>
  </si>
  <si>
    <t>Poznámky uchazeče k zadání</t>
  </si>
  <si>
    <t>POPUZIV</t>
  </si>
  <si>
    <t>END</t>
  </si>
  <si>
    <t>Fasádní LED osvětlení vč. úpravy venkovní, elektroinstalace</t>
  </si>
  <si>
    <t>Demontáž + montáž hromosvodu vč. Překotvení</t>
  </si>
  <si>
    <t>M+D nasazovacího zasklívacího profilu, dl.1900 mm - ozn. P1b</t>
  </si>
  <si>
    <t>Dlažba 20x16,5x6 cm z vibrolisovaného betonu</t>
  </si>
  <si>
    <t>Palisáda přírodní 11x11x40 cm z vibrolisovaného betonu</t>
  </si>
  <si>
    <t xml:space="preserve">Obrubník z vibrolisovaného betonu,přírodní, 100x5x20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</si>
</sst>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3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 wrapText="1"/>
    </xf>
    <xf numFmtId="3" fontId="10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4" borderId="3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3" borderId="42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0" fontId="17" fillId="0" borderId="44" xfId="0" applyFont="1" applyBorder="1" applyAlignment="1">
      <alignment vertical="top"/>
    </xf>
    <xf numFmtId="49" fontId="17" fillId="0" borderId="45" xfId="0" applyNumberFormat="1" applyFont="1" applyBorder="1" applyAlignment="1">
      <alignment vertical="top"/>
    </xf>
    <xf numFmtId="0" fontId="17" fillId="0" borderId="45" xfId="0" applyFont="1" applyBorder="1" applyAlignment="1">
      <alignment horizontal="center" vertical="top" shrinkToFit="1"/>
    </xf>
    <xf numFmtId="164" fontId="17" fillId="0" borderId="45" xfId="0" applyNumberFormat="1" applyFont="1" applyBorder="1" applyAlignment="1">
      <alignment vertical="top" shrinkToFit="1"/>
    </xf>
    <xf numFmtId="4" fontId="17" fillId="3" borderId="45" xfId="0" applyNumberFormat="1" applyFont="1" applyFill="1" applyBorder="1" applyAlignment="1" applyProtection="1">
      <alignment vertical="top" shrinkToFit="1"/>
      <protection locked="0"/>
    </xf>
    <xf numFmtId="4" fontId="17" fillId="0" borderId="46" xfId="0" applyNumberFormat="1" applyFont="1" applyBorder="1" applyAlignment="1">
      <alignment vertical="top" shrinkToFit="1"/>
    </xf>
    <xf numFmtId="164" fontId="17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7" fillId="0" borderId="45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2" borderId="36" xfId="0" applyNumberFormat="1" applyFill="1" applyBorder="1" applyAlignment="1">
      <alignment vertical="center"/>
    </xf>
    <xf numFmtId="3" fontId="0" fillId="2" borderId="37" xfId="0" applyNumberFormat="1" applyFill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0" fontId="0" fillId="0" borderId="0" xfId="0" applyNumberFormat="1" applyAlignment="1">
      <alignment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84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69" t="s">
        <v>38</v>
      </c>
      <c r="B1" s="193" t="s">
        <v>4</v>
      </c>
      <c r="C1" s="194"/>
      <c r="D1" s="194"/>
      <c r="E1" s="194"/>
      <c r="F1" s="194"/>
      <c r="G1" s="194"/>
      <c r="H1" s="194"/>
      <c r="I1" s="194"/>
      <c r="J1" s="195"/>
    </row>
    <row r="2" spans="1:15" ht="36" customHeight="1" x14ac:dyDescent="0.2">
      <c r="A2" s="3"/>
      <c r="B2" s="78" t="s">
        <v>24</v>
      </c>
      <c r="C2" s="79"/>
      <c r="D2" s="80" t="s">
        <v>47</v>
      </c>
      <c r="E2" s="202" t="s">
        <v>48</v>
      </c>
      <c r="F2" s="203"/>
      <c r="G2" s="203"/>
      <c r="H2" s="203"/>
      <c r="I2" s="203"/>
      <c r="J2" s="204"/>
      <c r="O2" s="2"/>
    </row>
    <row r="3" spans="1:15" ht="27" customHeight="1" x14ac:dyDescent="0.2">
      <c r="A3" s="3"/>
      <c r="B3" s="81" t="s">
        <v>44</v>
      </c>
      <c r="C3" s="79"/>
      <c r="D3" s="82" t="s">
        <v>41</v>
      </c>
      <c r="E3" s="205" t="s">
        <v>43</v>
      </c>
      <c r="F3" s="206"/>
      <c r="G3" s="206"/>
      <c r="H3" s="206"/>
      <c r="I3" s="206"/>
      <c r="J3" s="207"/>
    </row>
    <row r="4" spans="1:15" ht="23.25" customHeight="1" x14ac:dyDescent="0.2">
      <c r="A4" s="75">
        <v>1083892</v>
      </c>
      <c r="B4" s="83" t="s">
        <v>45</v>
      </c>
      <c r="C4" s="84"/>
      <c r="D4" s="85" t="s">
        <v>41</v>
      </c>
      <c r="E4" s="216" t="s">
        <v>42</v>
      </c>
      <c r="F4" s="217"/>
      <c r="G4" s="217"/>
      <c r="H4" s="217"/>
      <c r="I4" s="217"/>
      <c r="J4" s="218"/>
    </row>
    <row r="5" spans="1:15" ht="24" customHeight="1" x14ac:dyDescent="0.2">
      <c r="A5" s="3"/>
      <c r="B5" s="43" t="s">
        <v>23</v>
      </c>
      <c r="C5" s="4"/>
      <c r="D5" s="86" t="s">
        <v>49</v>
      </c>
      <c r="E5" s="25"/>
      <c r="F5" s="25"/>
      <c r="G5" s="25"/>
      <c r="H5" s="26" t="s">
        <v>40</v>
      </c>
      <c r="I5" s="86" t="s">
        <v>53</v>
      </c>
      <c r="J5" s="10"/>
    </row>
    <row r="6" spans="1:15" ht="15.75" customHeight="1" x14ac:dyDescent="0.2">
      <c r="A6" s="3"/>
      <c r="B6" s="38"/>
      <c r="C6" s="25"/>
      <c r="D6" s="86" t="s">
        <v>50</v>
      </c>
      <c r="E6" s="25"/>
      <c r="F6" s="25"/>
      <c r="G6" s="25"/>
      <c r="H6" s="26" t="s">
        <v>36</v>
      </c>
      <c r="I6" s="31"/>
      <c r="J6" s="10"/>
    </row>
    <row r="7" spans="1:15" ht="15.75" customHeight="1" x14ac:dyDescent="0.2">
      <c r="A7" s="3"/>
      <c r="B7" s="39"/>
      <c r="C7" s="87" t="s">
        <v>52</v>
      </c>
      <c r="D7" s="76" t="s">
        <v>51</v>
      </c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21</v>
      </c>
      <c r="C8" s="4"/>
      <c r="D8" s="77" t="s">
        <v>54</v>
      </c>
      <c r="E8" s="4"/>
      <c r="F8" s="4"/>
      <c r="G8" s="42"/>
      <c r="H8" s="26" t="s">
        <v>40</v>
      </c>
      <c r="I8" s="86" t="s">
        <v>58</v>
      </c>
      <c r="J8" s="10"/>
    </row>
    <row r="9" spans="1:15" ht="15.75" hidden="1" customHeight="1" x14ac:dyDescent="0.2">
      <c r="A9" s="3"/>
      <c r="B9" s="3"/>
      <c r="C9" s="4"/>
      <c r="D9" s="77" t="s">
        <v>55</v>
      </c>
      <c r="E9" s="4"/>
      <c r="F9" s="4"/>
      <c r="G9" s="42"/>
      <c r="H9" s="26" t="s">
        <v>36</v>
      </c>
      <c r="I9" s="86" t="s">
        <v>59</v>
      </c>
      <c r="J9" s="10"/>
    </row>
    <row r="10" spans="1:15" ht="15.75" hidden="1" customHeight="1" x14ac:dyDescent="0.2">
      <c r="A10" s="3"/>
      <c r="B10" s="48"/>
      <c r="C10" s="87" t="s">
        <v>57</v>
      </c>
      <c r="D10" s="88" t="s">
        <v>56</v>
      </c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20</v>
      </c>
      <c r="C11" s="4"/>
      <c r="D11" s="209"/>
      <c r="E11" s="209"/>
      <c r="F11" s="209"/>
      <c r="G11" s="209"/>
      <c r="H11" s="26" t="s">
        <v>40</v>
      </c>
      <c r="I11" s="90"/>
      <c r="J11" s="10"/>
    </row>
    <row r="12" spans="1:15" ht="15.75" customHeight="1" x14ac:dyDescent="0.2">
      <c r="A12" s="3"/>
      <c r="B12" s="38"/>
      <c r="C12" s="25"/>
      <c r="D12" s="214"/>
      <c r="E12" s="214"/>
      <c r="F12" s="214"/>
      <c r="G12" s="214"/>
      <c r="H12" s="26" t="s">
        <v>36</v>
      </c>
      <c r="I12" s="90"/>
      <c r="J12" s="10"/>
    </row>
    <row r="13" spans="1:15" ht="15.75" customHeight="1" x14ac:dyDescent="0.2">
      <c r="A13" s="3"/>
      <c r="B13" s="39"/>
      <c r="C13" s="89"/>
      <c r="D13" s="215"/>
      <c r="E13" s="215"/>
      <c r="F13" s="215"/>
      <c r="G13" s="215"/>
      <c r="H13" s="27"/>
      <c r="I13" s="32"/>
      <c r="J13" s="47"/>
    </row>
    <row r="14" spans="1:15" ht="24" hidden="1" customHeight="1" x14ac:dyDescent="0.2">
      <c r="A14" s="3"/>
      <c r="B14" s="62" t="s">
        <v>22</v>
      </c>
      <c r="C14" s="63"/>
      <c r="D14" s="64" t="s">
        <v>46</v>
      </c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34</v>
      </c>
      <c r="C15" s="68"/>
      <c r="D15" s="49"/>
      <c r="E15" s="208"/>
      <c r="F15" s="208"/>
      <c r="G15" s="210"/>
      <c r="H15" s="210"/>
      <c r="I15" s="210" t="s">
        <v>31</v>
      </c>
      <c r="J15" s="211"/>
    </row>
    <row r="16" spans="1:15" ht="23.25" customHeight="1" x14ac:dyDescent="0.2">
      <c r="A16" s="143" t="s">
        <v>26</v>
      </c>
      <c r="B16" s="53" t="s">
        <v>26</v>
      </c>
      <c r="C16" s="54"/>
      <c r="D16" s="55"/>
      <c r="E16" s="199"/>
      <c r="F16" s="200"/>
      <c r="G16" s="199"/>
      <c r="H16" s="200"/>
      <c r="I16" s="199">
        <f>SUMIF(F53:F80,A16,I53:I80)+SUMIF(F53:F80,"PSU",I53:I80)</f>
        <v>0</v>
      </c>
      <c r="J16" s="201"/>
    </row>
    <row r="17" spans="1:10" ht="23.25" customHeight="1" x14ac:dyDescent="0.2">
      <c r="A17" s="143" t="s">
        <v>27</v>
      </c>
      <c r="B17" s="53" t="s">
        <v>27</v>
      </c>
      <c r="C17" s="54"/>
      <c r="D17" s="55"/>
      <c r="E17" s="199"/>
      <c r="F17" s="200"/>
      <c r="G17" s="199"/>
      <c r="H17" s="200"/>
      <c r="I17" s="199">
        <f>SUMIF(F53:F80,A17,I53:I80)</f>
        <v>0</v>
      </c>
      <c r="J17" s="201"/>
    </row>
    <row r="18" spans="1:10" ht="23.25" customHeight="1" x14ac:dyDescent="0.2">
      <c r="A18" s="143" t="s">
        <v>28</v>
      </c>
      <c r="B18" s="53" t="s">
        <v>28</v>
      </c>
      <c r="C18" s="54"/>
      <c r="D18" s="55"/>
      <c r="E18" s="199"/>
      <c r="F18" s="200"/>
      <c r="G18" s="199"/>
      <c r="H18" s="200"/>
      <c r="I18" s="199">
        <f>SUMIF(F53:F80,A18,I53:I80)</f>
        <v>0</v>
      </c>
      <c r="J18" s="201"/>
    </row>
    <row r="19" spans="1:10" ht="23.25" customHeight="1" x14ac:dyDescent="0.2">
      <c r="A19" s="143" t="s">
        <v>124</v>
      </c>
      <c r="B19" s="53" t="s">
        <v>29</v>
      </c>
      <c r="C19" s="54"/>
      <c r="D19" s="55"/>
      <c r="E19" s="199"/>
      <c r="F19" s="200"/>
      <c r="G19" s="199"/>
      <c r="H19" s="200"/>
      <c r="I19" s="199">
        <f>SUMIF(F53:F80,A19,I53:I80)</f>
        <v>0</v>
      </c>
      <c r="J19" s="201"/>
    </row>
    <row r="20" spans="1:10" ht="23.25" customHeight="1" x14ac:dyDescent="0.2">
      <c r="A20" s="143" t="s">
        <v>125</v>
      </c>
      <c r="B20" s="53" t="s">
        <v>30</v>
      </c>
      <c r="C20" s="54"/>
      <c r="D20" s="55"/>
      <c r="E20" s="199"/>
      <c r="F20" s="200"/>
      <c r="G20" s="199"/>
      <c r="H20" s="200"/>
      <c r="I20" s="199">
        <f>SUMIF(F53:F80,A20,I53:I80)</f>
        <v>0</v>
      </c>
      <c r="J20" s="201"/>
    </row>
    <row r="21" spans="1:10" ht="23.25" customHeight="1" x14ac:dyDescent="0.2">
      <c r="A21" s="3"/>
      <c r="B21" s="70" t="s">
        <v>31</v>
      </c>
      <c r="C21" s="71"/>
      <c r="D21" s="72"/>
      <c r="E21" s="212"/>
      <c r="F21" s="213"/>
      <c r="G21" s="212"/>
      <c r="H21" s="213"/>
      <c r="I21" s="212">
        <f>SUM(I16:J20)</f>
        <v>0</v>
      </c>
      <c r="J21" s="224"/>
    </row>
    <row r="22" spans="1:10" ht="33" customHeight="1" x14ac:dyDescent="0.2">
      <c r="A22" s="3"/>
      <c r="B22" s="61" t="s">
        <v>35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>
        <f>ZakladDPHSni*SazbaDPH1/100</f>
        <v>0</v>
      </c>
      <c r="B23" s="53" t="s">
        <v>13</v>
      </c>
      <c r="C23" s="54"/>
      <c r="D23" s="55"/>
      <c r="E23" s="56">
        <v>15</v>
      </c>
      <c r="F23" s="57" t="s">
        <v>0</v>
      </c>
      <c r="G23" s="222">
        <f>ZakladDPHSniVypocet</f>
        <v>0</v>
      </c>
      <c r="H23" s="223"/>
      <c r="I23" s="223"/>
      <c r="J23" s="58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3" t="s">
        <v>14</v>
      </c>
      <c r="C24" s="54"/>
      <c r="D24" s="55"/>
      <c r="E24" s="56">
        <f>SazbaDPH1</f>
        <v>15</v>
      </c>
      <c r="F24" s="57" t="s">
        <v>0</v>
      </c>
      <c r="G24" s="220">
        <f>A23</f>
        <v>0</v>
      </c>
      <c r="H24" s="221"/>
      <c r="I24" s="221"/>
      <c r="J24" s="58" t="str">
        <f t="shared" si="0"/>
        <v>CZK</v>
      </c>
    </row>
    <row r="25" spans="1:10" ht="23.25" customHeight="1" x14ac:dyDescent="0.2">
      <c r="A25" s="3">
        <f>ZakladDPHZakl*SazbaDPH2/100</f>
        <v>0</v>
      </c>
      <c r="B25" s="53" t="s">
        <v>15</v>
      </c>
      <c r="C25" s="54"/>
      <c r="D25" s="55"/>
      <c r="E25" s="56">
        <v>21</v>
      </c>
      <c r="F25" s="57" t="s">
        <v>0</v>
      </c>
      <c r="G25" s="222">
        <f>ZakladDPHZaklVypocet</f>
        <v>0</v>
      </c>
      <c r="H25" s="223"/>
      <c r="I25" s="223"/>
      <c r="J25" s="58" t="str">
        <f t="shared" si="0"/>
        <v>CZK</v>
      </c>
    </row>
    <row r="26" spans="1:10" ht="23.25" customHeight="1" x14ac:dyDescent="0.2">
      <c r="A26" s="3">
        <f>(A25-INT(A25))*100</f>
        <v>0</v>
      </c>
      <c r="B26" s="45" t="s">
        <v>16</v>
      </c>
      <c r="C26" s="21"/>
      <c r="D26" s="17"/>
      <c r="E26" s="40">
        <f>SazbaDPH2</f>
        <v>21</v>
      </c>
      <c r="F26" s="41" t="s">
        <v>0</v>
      </c>
      <c r="G26" s="196">
        <f>A25</f>
        <v>0</v>
      </c>
      <c r="H26" s="197"/>
      <c r="I26" s="197"/>
      <c r="J26" s="52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4" t="s">
        <v>5</v>
      </c>
      <c r="C27" s="19"/>
      <c r="D27" s="22"/>
      <c r="E27" s="19"/>
      <c r="F27" s="20"/>
      <c r="G27" s="198">
        <f>CenaCelkem-(ZakladDPHSni+DPHSni+ZakladDPHZakl+DPHZakl)</f>
        <v>0</v>
      </c>
      <c r="H27" s="198"/>
      <c r="I27" s="198"/>
      <c r="J27" s="59" t="str">
        <f t="shared" si="0"/>
        <v>CZK</v>
      </c>
    </row>
    <row r="28" spans="1:10" ht="27.75" hidden="1" customHeight="1" thickBot="1" x14ac:dyDescent="0.25">
      <c r="A28" s="3"/>
      <c r="B28" s="119" t="s">
        <v>25</v>
      </c>
      <c r="C28" s="120"/>
      <c r="D28" s="120"/>
      <c r="E28" s="121"/>
      <c r="F28" s="122"/>
      <c r="G28" s="226">
        <f>ZakladDPHSniVypocet+ZakladDPHZaklVypocet</f>
        <v>0</v>
      </c>
      <c r="H28" s="226"/>
      <c r="I28" s="226"/>
      <c r="J28" s="123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9" t="s">
        <v>37</v>
      </c>
      <c r="C29" s="124"/>
      <c r="D29" s="124"/>
      <c r="E29" s="124"/>
      <c r="F29" s="124"/>
      <c r="G29" s="225">
        <f>A27</f>
        <v>0</v>
      </c>
      <c r="H29" s="225"/>
      <c r="I29" s="225"/>
      <c r="J29" s="125" t="s">
        <v>62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12</v>
      </c>
      <c r="D32" s="36"/>
      <c r="E32" s="36"/>
      <c r="F32" s="18" t="s">
        <v>11</v>
      </c>
      <c r="G32" s="36"/>
      <c r="H32" s="37">
        <f ca="1">TODAY()</f>
        <v>43143</v>
      </c>
      <c r="I32" s="36"/>
      <c r="J32" s="11"/>
    </row>
    <row r="33" spans="1:52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52" s="34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5"/>
    </row>
    <row r="35" spans="1:52" ht="12.75" customHeight="1" x14ac:dyDescent="0.2">
      <c r="A35" s="3"/>
      <c r="B35" s="3"/>
      <c r="C35" s="4"/>
      <c r="D35" s="219" t="s">
        <v>2</v>
      </c>
      <c r="E35" s="219"/>
      <c r="F35" s="4"/>
      <c r="G35" s="42"/>
      <c r="H35" s="12" t="s">
        <v>3</v>
      </c>
      <c r="I35" s="42"/>
      <c r="J35" s="11"/>
    </row>
    <row r="36" spans="1:52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52" ht="27" hidden="1" customHeight="1" x14ac:dyDescent="0.2">
      <c r="B37" s="96" t="s">
        <v>17</v>
      </c>
      <c r="C37" s="97"/>
      <c r="D37" s="97"/>
      <c r="E37" s="97"/>
      <c r="F37" s="98"/>
      <c r="G37" s="98"/>
      <c r="H37" s="98"/>
      <c r="I37" s="98"/>
      <c r="J37" s="97"/>
    </row>
    <row r="38" spans="1:52" ht="25.5" hidden="1" customHeight="1" x14ac:dyDescent="0.2">
      <c r="A38" s="95" t="s">
        <v>39</v>
      </c>
      <c r="B38" s="99" t="s">
        <v>18</v>
      </c>
      <c r="C38" s="100" t="s">
        <v>6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19</v>
      </c>
      <c r="I38" s="103" t="s">
        <v>1</v>
      </c>
      <c r="J38" s="104" t="s">
        <v>0</v>
      </c>
    </row>
    <row r="39" spans="1:52" ht="25.5" hidden="1" customHeight="1" x14ac:dyDescent="0.2">
      <c r="A39" s="95">
        <v>1</v>
      </c>
      <c r="B39" s="105" t="s">
        <v>60</v>
      </c>
      <c r="C39" s="227"/>
      <c r="D39" s="228"/>
      <c r="E39" s="228"/>
      <c r="F39" s="106">
        <f>'01 01 Pol'!AE226</f>
        <v>0</v>
      </c>
      <c r="G39" s="107">
        <f>'01 01 Pol'!AF226</f>
        <v>0</v>
      </c>
      <c r="H39" s="108">
        <f>(F39*SazbaDPH1/100)+(G39*SazbaDPH2/100)</f>
        <v>0</v>
      </c>
      <c r="I39" s="108">
        <f>F39+G39+H39</f>
        <v>0</v>
      </c>
      <c r="J39" s="109" t="str">
        <f>IF(CenaCelkemVypocet=0,"",I39/CenaCelkemVypocet*100)</f>
        <v/>
      </c>
    </row>
    <row r="40" spans="1:52" ht="25.5" hidden="1" customHeight="1" x14ac:dyDescent="0.2">
      <c r="A40" s="95">
        <v>2</v>
      </c>
      <c r="B40" s="110" t="s">
        <v>41</v>
      </c>
      <c r="C40" s="229" t="s">
        <v>43</v>
      </c>
      <c r="D40" s="230"/>
      <c r="E40" s="230"/>
      <c r="F40" s="111">
        <f>'01 01 Pol'!AE226</f>
        <v>0</v>
      </c>
      <c r="G40" s="112">
        <f>'01 01 Pol'!AF226</f>
        <v>0</v>
      </c>
      <c r="H40" s="112">
        <f>(F40*SazbaDPH1/100)+(G40*SazbaDPH2/100)</f>
        <v>0</v>
      </c>
      <c r="I40" s="112">
        <f>F40+G40+H40</f>
        <v>0</v>
      </c>
      <c r="J40" s="113" t="str">
        <f>IF(CenaCelkemVypocet=0,"",I40/CenaCelkemVypocet*100)</f>
        <v/>
      </c>
    </row>
    <row r="41" spans="1:52" ht="25.5" hidden="1" customHeight="1" x14ac:dyDescent="0.2">
      <c r="A41" s="95">
        <v>3</v>
      </c>
      <c r="B41" s="114" t="s">
        <v>41</v>
      </c>
      <c r="C41" s="227" t="s">
        <v>42</v>
      </c>
      <c r="D41" s="228"/>
      <c r="E41" s="228"/>
      <c r="F41" s="115">
        <f>'01 01 Pol'!AE226</f>
        <v>0</v>
      </c>
      <c r="G41" s="108">
        <f>'01 01 Pol'!AF226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52" ht="25.5" hidden="1" customHeight="1" x14ac:dyDescent="0.2">
      <c r="A42" s="95"/>
      <c r="B42" s="231" t="s">
        <v>61</v>
      </c>
      <c r="C42" s="232"/>
      <c r="D42" s="232"/>
      <c r="E42" s="233"/>
      <c r="F42" s="116">
        <f>SUMIF(A39:A41,"=1",F39:F41)</f>
        <v>0</v>
      </c>
      <c r="G42" s="117">
        <f>SUMIF(A39:A41,"=1",G39:G41)</f>
        <v>0</v>
      </c>
      <c r="H42" s="117">
        <f>SUMIF(A39:A41,"=1",H39:H41)</f>
        <v>0</v>
      </c>
      <c r="I42" s="117">
        <f>SUMIF(A39:A41,"=1",I39:I41)</f>
        <v>0</v>
      </c>
      <c r="J42" s="118">
        <f>SUMIF(A39:A41,"=1",J39:J41)</f>
        <v>0</v>
      </c>
    </row>
    <row r="44" spans="1:52" x14ac:dyDescent="0.2">
      <c r="B44" t="s">
        <v>63</v>
      </c>
    </row>
    <row r="45" spans="1:52" x14ac:dyDescent="0.2">
      <c r="B45" s="234" t="s">
        <v>64</v>
      </c>
      <c r="C45" s="234"/>
      <c r="D45" s="234"/>
      <c r="E45" s="234"/>
      <c r="F45" s="234"/>
      <c r="G45" s="234"/>
      <c r="H45" s="234"/>
      <c r="I45" s="234"/>
      <c r="J45" s="234"/>
      <c r="AZ45" s="126" t="str">
        <f>B45</f>
        <v>Rozpočet neobsahuje :</v>
      </c>
    </row>
    <row r="46" spans="1:52" x14ac:dyDescent="0.2">
      <c r="B46" s="234" t="s">
        <v>65</v>
      </c>
      <c r="C46" s="234"/>
      <c r="D46" s="234"/>
      <c r="E46" s="234"/>
      <c r="F46" s="234"/>
      <c r="G46" s="234"/>
      <c r="H46" s="234"/>
      <c r="I46" s="234"/>
      <c r="J46" s="234"/>
      <c r="AZ46" s="126" t="str">
        <f>B46</f>
        <v>- terénní a sadové úpravy</v>
      </c>
    </row>
    <row r="47" spans="1:52" x14ac:dyDescent="0.2">
      <c r="B47" s="234" t="s">
        <v>66</v>
      </c>
      <c r="C47" s="234"/>
      <c r="D47" s="234"/>
      <c r="E47" s="234"/>
      <c r="F47" s="234"/>
      <c r="G47" s="234"/>
      <c r="H47" s="234"/>
      <c r="I47" s="234"/>
      <c r="J47" s="234"/>
      <c r="AZ47" s="126" t="str">
        <f>B47</f>
        <v>- montáž a dodávku loga : Obecní úřad Valdice a Hasičská zbrojnice</v>
      </c>
    </row>
    <row r="50" spans="1:10" ht="15.75" x14ac:dyDescent="0.25">
      <c r="B50" s="127" t="s">
        <v>67</v>
      </c>
    </row>
    <row r="52" spans="1:10" ht="25.5" customHeight="1" x14ac:dyDescent="0.2">
      <c r="A52" s="128"/>
      <c r="B52" s="131" t="s">
        <v>18</v>
      </c>
      <c r="C52" s="131" t="s">
        <v>6</v>
      </c>
      <c r="D52" s="132"/>
      <c r="E52" s="132"/>
      <c r="F52" s="133" t="s">
        <v>68</v>
      </c>
      <c r="G52" s="133"/>
      <c r="H52" s="133"/>
      <c r="I52" s="133" t="s">
        <v>31</v>
      </c>
      <c r="J52" s="133" t="s">
        <v>0</v>
      </c>
    </row>
    <row r="53" spans="1:10" ht="25.5" customHeight="1" x14ac:dyDescent="0.2">
      <c r="A53" s="129"/>
      <c r="B53" s="134" t="s">
        <v>69</v>
      </c>
      <c r="C53" s="235" t="s">
        <v>70</v>
      </c>
      <c r="D53" s="236"/>
      <c r="E53" s="236"/>
      <c r="F53" s="139" t="s">
        <v>26</v>
      </c>
      <c r="G53" s="140"/>
      <c r="H53" s="140"/>
      <c r="I53" s="140">
        <f>'01 01 Pol'!G8</f>
        <v>0</v>
      </c>
      <c r="J53" s="137" t="str">
        <f>IF(I81=0,"",I53/I81*100)</f>
        <v/>
      </c>
    </row>
    <row r="54" spans="1:10" ht="25.5" customHeight="1" x14ac:dyDescent="0.2">
      <c r="A54" s="129"/>
      <c r="B54" s="134" t="s">
        <v>71</v>
      </c>
      <c r="C54" s="235" t="s">
        <v>72</v>
      </c>
      <c r="D54" s="236"/>
      <c r="E54" s="236"/>
      <c r="F54" s="139" t="s">
        <v>26</v>
      </c>
      <c r="G54" s="140"/>
      <c r="H54" s="140"/>
      <c r="I54" s="140">
        <f>'01 01 Pol'!G34</f>
        <v>0</v>
      </c>
      <c r="J54" s="137" t="str">
        <f>IF(I81=0,"",I54/I81*100)</f>
        <v/>
      </c>
    </row>
    <row r="55" spans="1:10" ht="25.5" customHeight="1" x14ac:dyDescent="0.2">
      <c r="A55" s="129"/>
      <c r="B55" s="134" t="s">
        <v>73</v>
      </c>
      <c r="C55" s="235" t="s">
        <v>74</v>
      </c>
      <c r="D55" s="236"/>
      <c r="E55" s="236"/>
      <c r="F55" s="139" t="s">
        <v>26</v>
      </c>
      <c r="G55" s="140"/>
      <c r="H55" s="140"/>
      <c r="I55" s="140">
        <f>'01 01 Pol'!G38</f>
        <v>0</v>
      </c>
      <c r="J55" s="137" t="str">
        <f>IF(I81=0,"",I55/I81*100)</f>
        <v/>
      </c>
    </row>
    <row r="56" spans="1:10" ht="25.5" customHeight="1" x14ac:dyDescent="0.2">
      <c r="A56" s="129"/>
      <c r="B56" s="134" t="s">
        <v>75</v>
      </c>
      <c r="C56" s="235" t="s">
        <v>76</v>
      </c>
      <c r="D56" s="236"/>
      <c r="E56" s="236"/>
      <c r="F56" s="139" t="s">
        <v>26</v>
      </c>
      <c r="G56" s="140"/>
      <c r="H56" s="140"/>
      <c r="I56" s="140">
        <f>'01 01 Pol'!G51</f>
        <v>0</v>
      </c>
      <c r="J56" s="137" t="str">
        <f>IF(I81=0,"",I56/I81*100)</f>
        <v/>
      </c>
    </row>
    <row r="57" spans="1:10" ht="25.5" customHeight="1" x14ac:dyDescent="0.2">
      <c r="A57" s="129"/>
      <c r="B57" s="134" t="s">
        <v>77</v>
      </c>
      <c r="C57" s="235" t="s">
        <v>78</v>
      </c>
      <c r="D57" s="236"/>
      <c r="E57" s="236"/>
      <c r="F57" s="139" t="s">
        <v>26</v>
      </c>
      <c r="G57" s="140"/>
      <c r="H57" s="140"/>
      <c r="I57" s="140">
        <f>'01 01 Pol'!G59</f>
        <v>0</v>
      </c>
      <c r="J57" s="137" t="str">
        <f>IF(I81=0,"",I57/I81*100)</f>
        <v/>
      </c>
    </row>
    <row r="58" spans="1:10" ht="25.5" customHeight="1" x14ac:dyDescent="0.2">
      <c r="A58" s="129"/>
      <c r="B58" s="134" t="s">
        <v>79</v>
      </c>
      <c r="C58" s="235" t="s">
        <v>80</v>
      </c>
      <c r="D58" s="236"/>
      <c r="E58" s="236"/>
      <c r="F58" s="139" t="s">
        <v>26</v>
      </c>
      <c r="G58" s="140"/>
      <c r="H58" s="140"/>
      <c r="I58" s="140">
        <f>'01 01 Pol'!G64</f>
        <v>0</v>
      </c>
      <c r="J58" s="137" t="str">
        <f>IF(I81=0,"",I58/I81*100)</f>
        <v/>
      </c>
    </row>
    <row r="59" spans="1:10" ht="25.5" customHeight="1" x14ac:dyDescent="0.2">
      <c r="A59" s="129"/>
      <c r="B59" s="134" t="s">
        <v>81</v>
      </c>
      <c r="C59" s="235" t="s">
        <v>82</v>
      </c>
      <c r="D59" s="236"/>
      <c r="E59" s="236"/>
      <c r="F59" s="139" t="s">
        <v>26</v>
      </c>
      <c r="G59" s="140"/>
      <c r="H59" s="140"/>
      <c r="I59" s="140">
        <f>'01 01 Pol'!G74</f>
        <v>0</v>
      </c>
      <c r="J59" s="137" t="str">
        <f>IF(I81=0,"",I59/I81*100)</f>
        <v/>
      </c>
    </row>
    <row r="60" spans="1:10" ht="25.5" customHeight="1" x14ac:dyDescent="0.2">
      <c r="A60" s="129"/>
      <c r="B60" s="134" t="s">
        <v>83</v>
      </c>
      <c r="C60" s="235" t="s">
        <v>84</v>
      </c>
      <c r="D60" s="236"/>
      <c r="E60" s="236"/>
      <c r="F60" s="139" t="s">
        <v>26</v>
      </c>
      <c r="G60" s="140"/>
      <c r="H60" s="140"/>
      <c r="I60" s="140">
        <f>'01 01 Pol'!G91</f>
        <v>0</v>
      </c>
      <c r="J60" s="137" t="str">
        <f>IF(I81=0,"",I60/I81*100)</f>
        <v/>
      </c>
    </row>
    <row r="61" spans="1:10" ht="25.5" customHeight="1" x14ac:dyDescent="0.2">
      <c r="A61" s="129"/>
      <c r="B61" s="134" t="s">
        <v>85</v>
      </c>
      <c r="C61" s="235" t="s">
        <v>86</v>
      </c>
      <c r="D61" s="236"/>
      <c r="E61" s="236"/>
      <c r="F61" s="139" t="s">
        <v>26</v>
      </c>
      <c r="G61" s="140"/>
      <c r="H61" s="140"/>
      <c r="I61" s="140">
        <f>'01 01 Pol'!G95</f>
        <v>0</v>
      </c>
      <c r="J61" s="137" t="str">
        <f>IF(I81=0,"",I61/I81*100)</f>
        <v/>
      </c>
    </row>
    <row r="62" spans="1:10" ht="25.5" customHeight="1" x14ac:dyDescent="0.2">
      <c r="A62" s="129"/>
      <c r="B62" s="134" t="s">
        <v>87</v>
      </c>
      <c r="C62" s="235" t="s">
        <v>88</v>
      </c>
      <c r="D62" s="236"/>
      <c r="E62" s="236"/>
      <c r="F62" s="139" t="s">
        <v>26</v>
      </c>
      <c r="G62" s="140"/>
      <c r="H62" s="140"/>
      <c r="I62" s="140">
        <f>'01 01 Pol'!G101</f>
        <v>0</v>
      </c>
      <c r="J62" s="137" t="str">
        <f>IF(I81=0,"",I62/I81*100)</f>
        <v/>
      </c>
    </row>
    <row r="63" spans="1:10" ht="25.5" customHeight="1" x14ac:dyDescent="0.2">
      <c r="A63" s="129"/>
      <c r="B63" s="134" t="s">
        <v>89</v>
      </c>
      <c r="C63" s="235" t="s">
        <v>90</v>
      </c>
      <c r="D63" s="236"/>
      <c r="E63" s="236"/>
      <c r="F63" s="139" t="s">
        <v>26</v>
      </c>
      <c r="G63" s="140"/>
      <c r="H63" s="140"/>
      <c r="I63" s="140">
        <f>'01 01 Pol'!G107</f>
        <v>0</v>
      </c>
      <c r="J63" s="137" t="str">
        <f>IF(I81=0,"",I63/I81*100)</f>
        <v/>
      </c>
    </row>
    <row r="64" spans="1:10" ht="25.5" customHeight="1" x14ac:dyDescent="0.2">
      <c r="A64" s="129"/>
      <c r="B64" s="134" t="s">
        <v>91</v>
      </c>
      <c r="C64" s="235" t="s">
        <v>92</v>
      </c>
      <c r="D64" s="236"/>
      <c r="E64" s="236"/>
      <c r="F64" s="139" t="s">
        <v>26</v>
      </c>
      <c r="G64" s="140"/>
      <c r="H64" s="140"/>
      <c r="I64" s="140">
        <f>'01 01 Pol'!G112</f>
        <v>0</v>
      </c>
      <c r="J64" s="137" t="str">
        <f>IF(I81=0,"",I64/I81*100)</f>
        <v/>
      </c>
    </row>
    <row r="65" spans="1:10" ht="25.5" customHeight="1" x14ac:dyDescent="0.2">
      <c r="A65" s="129"/>
      <c r="B65" s="134" t="s">
        <v>93</v>
      </c>
      <c r="C65" s="235" t="s">
        <v>94</v>
      </c>
      <c r="D65" s="236"/>
      <c r="E65" s="236"/>
      <c r="F65" s="139" t="s">
        <v>26</v>
      </c>
      <c r="G65" s="140"/>
      <c r="H65" s="140"/>
      <c r="I65" s="140">
        <f>'01 01 Pol'!G133</f>
        <v>0</v>
      </c>
      <c r="J65" s="137" t="str">
        <f>IF(I81=0,"",I65/I81*100)</f>
        <v/>
      </c>
    </row>
    <row r="66" spans="1:10" ht="25.5" customHeight="1" x14ac:dyDescent="0.2">
      <c r="A66" s="129"/>
      <c r="B66" s="134" t="s">
        <v>95</v>
      </c>
      <c r="C66" s="235" t="s">
        <v>96</v>
      </c>
      <c r="D66" s="236"/>
      <c r="E66" s="236"/>
      <c r="F66" s="139" t="s">
        <v>27</v>
      </c>
      <c r="G66" s="140"/>
      <c r="H66" s="140"/>
      <c r="I66" s="140">
        <f>'01 01 Pol'!G135</f>
        <v>0</v>
      </c>
      <c r="J66" s="137" t="str">
        <f>IF(I81=0,"",I66/I81*100)</f>
        <v/>
      </c>
    </row>
    <row r="67" spans="1:10" ht="25.5" customHeight="1" x14ac:dyDescent="0.2">
      <c r="A67" s="129"/>
      <c r="B67" s="134" t="s">
        <v>97</v>
      </c>
      <c r="C67" s="235" t="s">
        <v>98</v>
      </c>
      <c r="D67" s="236"/>
      <c r="E67" s="236"/>
      <c r="F67" s="139" t="s">
        <v>27</v>
      </c>
      <c r="G67" s="140"/>
      <c r="H67" s="140"/>
      <c r="I67" s="140">
        <f>'01 01 Pol'!G140</f>
        <v>0</v>
      </c>
      <c r="J67" s="137" t="str">
        <f>IF(I81=0,"",I67/I81*100)</f>
        <v/>
      </c>
    </row>
    <row r="68" spans="1:10" ht="25.5" customHeight="1" x14ac:dyDescent="0.2">
      <c r="A68" s="129"/>
      <c r="B68" s="134" t="s">
        <v>99</v>
      </c>
      <c r="C68" s="235" t="s">
        <v>100</v>
      </c>
      <c r="D68" s="236"/>
      <c r="E68" s="236"/>
      <c r="F68" s="139" t="s">
        <v>27</v>
      </c>
      <c r="G68" s="140"/>
      <c r="H68" s="140"/>
      <c r="I68" s="140">
        <f>'01 01 Pol'!G148</f>
        <v>0</v>
      </c>
      <c r="J68" s="137" t="str">
        <f>IF(I81=0,"",I68/I81*100)</f>
        <v/>
      </c>
    </row>
    <row r="69" spans="1:10" ht="25.5" customHeight="1" x14ac:dyDescent="0.2">
      <c r="A69" s="129"/>
      <c r="B69" s="134" t="s">
        <v>101</v>
      </c>
      <c r="C69" s="235" t="s">
        <v>102</v>
      </c>
      <c r="D69" s="236"/>
      <c r="E69" s="236"/>
      <c r="F69" s="139" t="s">
        <v>27</v>
      </c>
      <c r="G69" s="140"/>
      <c r="H69" s="140"/>
      <c r="I69" s="140">
        <f>'01 01 Pol'!G150</f>
        <v>0</v>
      </c>
      <c r="J69" s="137" t="str">
        <f>IF(I81=0,"",I69/I81*100)</f>
        <v/>
      </c>
    </row>
    <row r="70" spans="1:10" ht="25.5" customHeight="1" x14ac:dyDescent="0.2">
      <c r="A70" s="129"/>
      <c r="B70" s="134" t="s">
        <v>103</v>
      </c>
      <c r="C70" s="235" t="s">
        <v>104</v>
      </c>
      <c r="D70" s="236"/>
      <c r="E70" s="236"/>
      <c r="F70" s="139" t="s">
        <v>27</v>
      </c>
      <c r="G70" s="140"/>
      <c r="H70" s="140"/>
      <c r="I70" s="140">
        <f>'01 01 Pol'!G158</f>
        <v>0</v>
      </c>
      <c r="J70" s="137" t="str">
        <f>IF(I81=0,"",I70/I81*100)</f>
        <v/>
      </c>
    </row>
    <row r="71" spans="1:10" ht="25.5" customHeight="1" x14ac:dyDescent="0.2">
      <c r="A71" s="129"/>
      <c r="B71" s="134" t="s">
        <v>105</v>
      </c>
      <c r="C71" s="235" t="s">
        <v>106</v>
      </c>
      <c r="D71" s="236"/>
      <c r="E71" s="236"/>
      <c r="F71" s="139" t="s">
        <v>27</v>
      </c>
      <c r="G71" s="140"/>
      <c r="H71" s="140"/>
      <c r="I71" s="140">
        <f>'01 01 Pol'!G179</f>
        <v>0</v>
      </c>
      <c r="J71" s="137" t="str">
        <f>IF(I81=0,"",I71/I81*100)</f>
        <v/>
      </c>
    </row>
    <row r="72" spans="1:10" ht="25.5" customHeight="1" x14ac:dyDescent="0.2">
      <c r="A72" s="129"/>
      <c r="B72" s="134" t="s">
        <v>107</v>
      </c>
      <c r="C72" s="235" t="s">
        <v>108</v>
      </c>
      <c r="D72" s="236"/>
      <c r="E72" s="236"/>
      <c r="F72" s="139" t="s">
        <v>27</v>
      </c>
      <c r="G72" s="140"/>
      <c r="H72" s="140"/>
      <c r="I72" s="140">
        <f>'01 01 Pol'!G181</f>
        <v>0</v>
      </c>
      <c r="J72" s="137" t="str">
        <f>IF(I81=0,"",I72/I81*100)</f>
        <v/>
      </c>
    </row>
    <row r="73" spans="1:10" ht="25.5" customHeight="1" x14ac:dyDescent="0.2">
      <c r="A73" s="129"/>
      <c r="B73" s="134" t="s">
        <v>109</v>
      </c>
      <c r="C73" s="235" t="s">
        <v>110</v>
      </c>
      <c r="D73" s="236"/>
      <c r="E73" s="236"/>
      <c r="F73" s="139" t="s">
        <v>27</v>
      </c>
      <c r="G73" s="140"/>
      <c r="H73" s="140"/>
      <c r="I73" s="140">
        <f>'01 01 Pol'!G193</f>
        <v>0</v>
      </c>
      <c r="J73" s="137" t="str">
        <f>IF(I81=0,"",I73/I81*100)</f>
        <v/>
      </c>
    </row>
    <row r="74" spans="1:10" ht="25.5" customHeight="1" x14ac:dyDescent="0.2">
      <c r="A74" s="129"/>
      <c r="B74" s="134" t="s">
        <v>111</v>
      </c>
      <c r="C74" s="235" t="s">
        <v>112</v>
      </c>
      <c r="D74" s="236"/>
      <c r="E74" s="236"/>
      <c r="F74" s="139" t="s">
        <v>27</v>
      </c>
      <c r="G74" s="140"/>
      <c r="H74" s="140"/>
      <c r="I74" s="140">
        <f>'01 01 Pol'!G202</f>
        <v>0</v>
      </c>
      <c r="J74" s="137" t="str">
        <f>IF(I81=0,"",I74/I81*100)</f>
        <v/>
      </c>
    </row>
    <row r="75" spans="1:10" ht="25.5" customHeight="1" x14ac:dyDescent="0.2">
      <c r="A75" s="129"/>
      <c r="B75" s="134" t="s">
        <v>113</v>
      </c>
      <c r="C75" s="235" t="s">
        <v>114</v>
      </c>
      <c r="D75" s="236"/>
      <c r="E75" s="236"/>
      <c r="F75" s="139" t="s">
        <v>27</v>
      </c>
      <c r="G75" s="140"/>
      <c r="H75" s="140"/>
      <c r="I75" s="140">
        <f>'01 01 Pol'!G204</f>
        <v>0</v>
      </c>
      <c r="J75" s="137" t="str">
        <f>IF(I81=0,"",I75/I81*100)</f>
        <v/>
      </c>
    </row>
    <row r="76" spans="1:10" ht="25.5" customHeight="1" x14ac:dyDescent="0.2">
      <c r="A76" s="129"/>
      <c r="B76" s="134" t="s">
        <v>115</v>
      </c>
      <c r="C76" s="235" t="s">
        <v>116</v>
      </c>
      <c r="D76" s="236"/>
      <c r="E76" s="236"/>
      <c r="F76" s="139" t="s">
        <v>27</v>
      </c>
      <c r="G76" s="140"/>
      <c r="H76" s="140"/>
      <c r="I76" s="140">
        <f>'01 01 Pol'!G206</f>
        <v>0</v>
      </c>
      <c r="J76" s="137" t="str">
        <f>IF(I81=0,"",I76/I81*100)</f>
        <v/>
      </c>
    </row>
    <row r="77" spans="1:10" ht="25.5" customHeight="1" x14ac:dyDescent="0.2">
      <c r="A77" s="129"/>
      <c r="B77" s="134" t="s">
        <v>117</v>
      </c>
      <c r="C77" s="235" t="s">
        <v>118</v>
      </c>
      <c r="D77" s="236"/>
      <c r="E77" s="236"/>
      <c r="F77" s="139" t="s">
        <v>28</v>
      </c>
      <c r="G77" s="140"/>
      <c r="H77" s="140"/>
      <c r="I77" s="140">
        <f>'01 01 Pol'!G212</f>
        <v>0</v>
      </c>
      <c r="J77" s="137" t="str">
        <f>IF(I81=0,"",I77/I81*100)</f>
        <v/>
      </c>
    </row>
    <row r="78" spans="1:10" ht="25.5" customHeight="1" x14ac:dyDescent="0.2">
      <c r="A78" s="129"/>
      <c r="B78" s="134" t="s">
        <v>119</v>
      </c>
      <c r="C78" s="235" t="s">
        <v>120</v>
      </c>
      <c r="D78" s="236"/>
      <c r="E78" s="236"/>
      <c r="F78" s="139" t="s">
        <v>28</v>
      </c>
      <c r="G78" s="140"/>
      <c r="H78" s="140"/>
      <c r="I78" s="140">
        <f>'01 01 Pol'!G214</f>
        <v>0</v>
      </c>
      <c r="J78" s="137" t="str">
        <f>IF(I81=0,"",I78/I81*100)</f>
        <v/>
      </c>
    </row>
    <row r="79" spans="1:10" ht="25.5" customHeight="1" x14ac:dyDescent="0.2">
      <c r="A79" s="129"/>
      <c r="B79" s="134" t="s">
        <v>121</v>
      </c>
      <c r="C79" s="235" t="s">
        <v>122</v>
      </c>
      <c r="D79" s="236"/>
      <c r="E79" s="236"/>
      <c r="F79" s="139" t="s">
        <v>123</v>
      </c>
      <c r="G79" s="140"/>
      <c r="H79" s="140"/>
      <c r="I79" s="140">
        <f>'01 01 Pol'!G216</f>
        <v>0</v>
      </c>
      <c r="J79" s="137" t="str">
        <f>IF(I81=0,"",I79/I81*100)</f>
        <v/>
      </c>
    </row>
    <row r="80" spans="1:10" ht="25.5" customHeight="1" x14ac:dyDescent="0.2">
      <c r="A80" s="129"/>
      <c r="B80" s="134" t="s">
        <v>124</v>
      </c>
      <c r="C80" s="235" t="s">
        <v>29</v>
      </c>
      <c r="D80" s="236"/>
      <c r="E80" s="236"/>
      <c r="F80" s="139" t="s">
        <v>124</v>
      </c>
      <c r="G80" s="140"/>
      <c r="H80" s="140"/>
      <c r="I80" s="140">
        <f>'01 01 Pol'!G222</f>
        <v>0</v>
      </c>
      <c r="J80" s="137" t="str">
        <f>IF(I81=0,"",I80/I81*100)</f>
        <v/>
      </c>
    </row>
    <row r="81" spans="1:10" ht="25.5" customHeight="1" x14ac:dyDescent="0.2">
      <c r="A81" s="130"/>
      <c r="B81" s="135" t="s">
        <v>1</v>
      </c>
      <c r="C81" s="135"/>
      <c r="D81" s="136"/>
      <c r="E81" s="136"/>
      <c r="F81" s="141"/>
      <c r="G81" s="142"/>
      <c r="H81" s="142"/>
      <c r="I81" s="142">
        <f>SUM(I53:I80)</f>
        <v>0</v>
      </c>
      <c r="J81" s="138">
        <f>SUM(J53:J80)</f>
        <v>0</v>
      </c>
    </row>
    <row r="82" spans="1:10" x14ac:dyDescent="0.2">
      <c r="F82" s="93"/>
      <c r="G82" s="92"/>
      <c r="H82" s="93"/>
      <c r="I82" s="92"/>
      <c r="J82" s="94"/>
    </row>
    <row r="83" spans="1:10" x14ac:dyDescent="0.2">
      <c r="F83" s="93"/>
      <c r="G83" s="92"/>
      <c r="H83" s="93"/>
      <c r="I83" s="92"/>
      <c r="J83" s="94"/>
    </row>
    <row r="84" spans="1:10" x14ac:dyDescent="0.2">
      <c r="F84" s="93"/>
      <c r="G84" s="92"/>
      <c r="H84" s="93"/>
      <c r="I84" s="92"/>
      <c r="J84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B46:J46"/>
    <mergeCell ref="B47:J47"/>
    <mergeCell ref="C53:E53"/>
    <mergeCell ref="C54:E54"/>
    <mergeCell ref="C55:E55"/>
    <mergeCell ref="C39:E39"/>
    <mergeCell ref="C40:E40"/>
    <mergeCell ref="C41:E41"/>
    <mergeCell ref="B42:E42"/>
    <mergeCell ref="B45:J45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7" t="s">
        <v>7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74" t="s">
        <v>8</v>
      </c>
      <c r="B2" s="73"/>
      <c r="C2" s="239"/>
      <c r="D2" s="239"/>
      <c r="E2" s="239"/>
      <c r="F2" s="239"/>
      <c r="G2" s="240"/>
    </row>
    <row r="3" spans="1:7" ht="24.95" customHeight="1" x14ac:dyDescent="0.2">
      <c r="A3" s="74" t="s">
        <v>9</v>
      </c>
      <c r="B3" s="73"/>
      <c r="C3" s="239"/>
      <c r="D3" s="239"/>
      <c r="E3" s="239"/>
      <c r="F3" s="239"/>
      <c r="G3" s="240"/>
    </row>
    <row r="4" spans="1:7" ht="24.95" customHeight="1" x14ac:dyDescent="0.2">
      <c r="A4" s="74" t="s">
        <v>10</v>
      </c>
      <c r="B4" s="73"/>
      <c r="C4" s="239"/>
      <c r="D4" s="239"/>
      <c r="E4" s="239"/>
      <c r="F4" s="239"/>
      <c r="G4" s="240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AP99" sqref="AP99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38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3" t="s">
        <v>7</v>
      </c>
      <c r="B1" s="253"/>
      <c r="C1" s="253"/>
      <c r="D1" s="253"/>
      <c r="E1" s="253"/>
      <c r="F1" s="253"/>
      <c r="G1" s="253"/>
      <c r="AG1" t="s">
        <v>126</v>
      </c>
    </row>
    <row r="2" spans="1:60" ht="24.95" customHeight="1" x14ac:dyDescent="0.2">
      <c r="A2" s="145" t="s">
        <v>8</v>
      </c>
      <c r="B2" s="73" t="s">
        <v>47</v>
      </c>
      <c r="C2" s="254" t="s">
        <v>48</v>
      </c>
      <c r="D2" s="255"/>
      <c r="E2" s="255"/>
      <c r="F2" s="255"/>
      <c r="G2" s="256"/>
      <c r="AG2" t="s">
        <v>127</v>
      </c>
    </row>
    <row r="3" spans="1:60" ht="24.95" customHeight="1" x14ac:dyDescent="0.2">
      <c r="A3" s="145" t="s">
        <v>9</v>
      </c>
      <c r="B3" s="73" t="s">
        <v>41</v>
      </c>
      <c r="C3" s="254" t="s">
        <v>43</v>
      </c>
      <c r="D3" s="255"/>
      <c r="E3" s="255"/>
      <c r="F3" s="255"/>
      <c r="G3" s="256"/>
      <c r="AC3" s="91" t="s">
        <v>127</v>
      </c>
      <c r="AG3" t="s">
        <v>128</v>
      </c>
    </row>
    <row r="4" spans="1:60" ht="24.95" customHeight="1" x14ac:dyDescent="0.2">
      <c r="A4" s="146" t="s">
        <v>10</v>
      </c>
      <c r="B4" s="147" t="s">
        <v>41</v>
      </c>
      <c r="C4" s="257" t="s">
        <v>42</v>
      </c>
      <c r="D4" s="258"/>
      <c r="E4" s="258"/>
      <c r="F4" s="258"/>
      <c r="G4" s="259"/>
      <c r="AG4" t="s">
        <v>129</v>
      </c>
    </row>
    <row r="5" spans="1:60" x14ac:dyDescent="0.2">
      <c r="D5" s="144"/>
    </row>
    <row r="6" spans="1:60" ht="38.25" x14ac:dyDescent="0.2">
      <c r="A6" s="149" t="s">
        <v>130</v>
      </c>
      <c r="B6" s="151" t="s">
        <v>131</v>
      </c>
      <c r="C6" s="151" t="s">
        <v>132</v>
      </c>
      <c r="D6" s="150" t="s">
        <v>133</v>
      </c>
      <c r="E6" s="149" t="s">
        <v>134</v>
      </c>
      <c r="F6" s="148" t="s">
        <v>135</v>
      </c>
      <c r="G6" s="149" t="s">
        <v>31</v>
      </c>
      <c r="H6" s="152" t="s">
        <v>32</v>
      </c>
      <c r="I6" s="152" t="s">
        <v>136</v>
      </c>
      <c r="J6" s="152" t="s">
        <v>33</v>
      </c>
      <c r="K6" s="152" t="s">
        <v>137</v>
      </c>
      <c r="L6" s="152" t="s">
        <v>138</v>
      </c>
      <c r="M6" s="152" t="s">
        <v>139</v>
      </c>
      <c r="N6" s="152" t="s">
        <v>140</v>
      </c>
      <c r="O6" s="152" t="s">
        <v>141</v>
      </c>
      <c r="P6" s="152" t="s">
        <v>142</v>
      </c>
      <c r="Q6" s="152" t="s">
        <v>143</v>
      </c>
      <c r="R6" s="152" t="s">
        <v>144</v>
      </c>
      <c r="S6" s="152" t="s">
        <v>145</v>
      </c>
      <c r="T6" s="152" t="s">
        <v>146</v>
      </c>
      <c r="U6" s="152" t="s">
        <v>147</v>
      </c>
      <c r="V6" s="152" t="s">
        <v>148</v>
      </c>
      <c r="W6" s="152" t="s">
        <v>149</v>
      </c>
    </row>
    <row r="7" spans="1:60" hidden="1" x14ac:dyDescent="0.2">
      <c r="A7" s="5"/>
      <c r="B7" s="6"/>
      <c r="C7" s="6"/>
      <c r="D7" s="8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</row>
    <row r="8" spans="1:60" x14ac:dyDescent="0.2">
      <c r="A8" s="166" t="s">
        <v>150</v>
      </c>
      <c r="B8" s="167" t="s">
        <v>69</v>
      </c>
      <c r="C8" s="186" t="s">
        <v>70</v>
      </c>
      <c r="D8" s="168"/>
      <c r="E8" s="169"/>
      <c r="F8" s="170"/>
      <c r="G8" s="171">
        <f>SUMIF(AG9:AG33,"&lt;&gt;NOR",G9:G33)</f>
        <v>0</v>
      </c>
      <c r="H8" s="165"/>
      <c r="I8" s="165">
        <f>SUM(I9:I33)</f>
        <v>0</v>
      </c>
      <c r="J8" s="165"/>
      <c r="K8" s="165">
        <f>SUM(K9:K33)</f>
        <v>0</v>
      </c>
      <c r="L8" s="165"/>
      <c r="M8" s="165">
        <f>SUM(M9:M33)</f>
        <v>0</v>
      </c>
      <c r="N8" s="165"/>
      <c r="O8" s="165">
        <f>SUM(O9:O33)</f>
        <v>0</v>
      </c>
      <c r="P8" s="165"/>
      <c r="Q8" s="165">
        <f>SUM(Q9:Q33)</f>
        <v>1.6600000000000001</v>
      </c>
      <c r="R8" s="165"/>
      <c r="S8" s="165"/>
      <c r="T8" s="165"/>
      <c r="U8" s="165"/>
      <c r="V8" s="165">
        <f>SUM(V9:V33)</f>
        <v>34.950000000000003</v>
      </c>
      <c r="W8" s="165"/>
      <c r="AG8" t="s">
        <v>151</v>
      </c>
    </row>
    <row r="9" spans="1:60" outlineLevel="1" x14ac:dyDescent="0.2">
      <c r="A9" s="178">
        <v>1</v>
      </c>
      <c r="B9" s="179" t="s">
        <v>152</v>
      </c>
      <c r="C9" s="187" t="s">
        <v>153</v>
      </c>
      <c r="D9" s="180" t="s">
        <v>154</v>
      </c>
      <c r="E9" s="181">
        <v>1</v>
      </c>
      <c r="F9" s="182"/>
      <c r="G9" s="183">
        <f t="shared" ref="G9:G33" si="0">ROUND(E9*F9,2)</f>
        <v>0</v>
      </c>
      <c r="H9" s="164"/>
      <c r="I9" s="163">
        <f t="shared" ref="I9:I33" si="1">ROUND(E9*H9,2)</f>
        <v>0</v>
      </c>
      <c r="J9" s="164"/>
      <c r="K9" s="163">
        <f t="shared" ref="K9:K33" si="2">ROUND(E9*J9,2)</f>
        <v>0</v>
      </c>
      <c r="L9" s="163">
        <v>21</v>
      </c>
      <c r="M9" s="163">
        <f t="shared" ref="M9:M33" si="3">G9*(1+L9/100)</f>
        <v>0</v>
      </c>
      <c r="N9" s="163">
        <v>0</v>
      </c>
      <c r="O9" s="163">
        <f t="shared" ref="O9:O33" si="4">ROUND(E9*N9,2)</f>
        <v>0</v>
      </c>
      <c r="P9" s="163">
        <v>0</v>
      </c>
      <c r="Q9" s="163">
        <f t="shared" ref="Q9:Q33" si="5">ROUND(E9*P9,2)</f>
        <v>0</v>
      </c>
      <c r="R9" s="163"/>
      <c r="S9" s="163" t="s">
        <v>155</v>
      </c>
      <c r="T9" s="163" t="s">
        <v>156</v>
      </c>
      <c r="U9" s="163">
        <v>0</v>
      </c>
      <c r="V9" s="163">
        <f t="shared" ref="V9:V33" si="6">ROUND(E9*U9,2)</f>
        <v>0</v>
      </c>
      <c r="W9" s="163"/>
      <c r="X9" s="153"/>
      <c r="Y9" s="153"/>
      <c r="Z9" s="153"/>
      <c r="AA9" s="153"/>
      <c r="AB9" s="153"/>
      <c r="AC9" s="153"/>
      <c r="AD9" s="153"/>
      <c r="AE9" s="153"/>
      <c r="AF9" s="153"/>
      <c r="AG9" s="153" t="s">
        <v>157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78">
        <v>2</v>
      </c>
      <c r="B10" s="179" t="s">
        <v>158</v>
      </c>
      <c r="C10" s="187" t="s">
        <v>159</v>
      </c>
      <c r="D10" s="180" t="s">
        <v>154</v>
      </c>
      <c r="E10" s="181">
        <v>1</v>
      </c>
      <c r="F10" s="182"/>
      <c r="G10" s="183">
        <f t="shared" si="0"/>
        <v>0</v>
      </c>
      <c r="H10" s="164"/>
      <c r="I10" s="163">
        <f t="shared" si="1"/>
        <v>0</v>
      </c>
      <c r="J10" s="164"/>
      <c r="K10" s="163">
        <f t="shared" si="2"/>
        <v>0</v>
      </c>
      <c r="L10" s="163">
        <v>21</v>
      </c>
      <c r="M10" s="163">
        <f t="shared" si="3"/>
        <v>0</v>
      </c>
      <c r="N10" s="163">
        <v>0</v>
      </c>
      <c r="O10" s="163">
        <f t="shared" si="4"/>
        <v>0</v>
      </c>
      <c r="P10" s="163">
        <v>0</v>
      </c>
      <c r="Q10" s="163">
        <f t="shared" si="5"/>
        <v>0</v>
      </c>
      <c r="R10" s="163"/>
      <c r="S10" s="163" t="s">
        <v>155</v>
      </c>
      <c r="T10" s="163" t="s">
        <v>156</v>
      </c>
      <c r="U10" s="163">
        <v>0</v>
      </c>
      <c r="V10" s="163">
        <f t="shared" si="6"/>
        <v>0</v>
      </c>
      <c r="W10" s="163"/>
      <c r="X10" s="153"/>
      <c r="Y10" s="153"/>
      <c r="Z10" s="153"/>
      <c r="AA10" s="153"/>
      <c r="AB10" s="153"/>
      <c r="AC10" s="153"/>
      <c r="AD10" s="153"/>
      <c r="AE10" s="153"/>
      <c r="AF10" s="153"/>
      <c r="AG10" s="153" t="s">
        <v>157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78">
        <v>3</v>
      </c>
      <c r="B11" s="179" t="s">
        <v>160</v>
      </c>
      <c r="C11" s="187" t="s">
        <v>161</v>
      </c>
      <c r="D11" s="180" t="s">
        <v>154</v>
      </c>
      <c r="E11" s="181">
        <v>1</v>
      </c>
      <c r="F11" s="182"/>
      <c r="G11" s="183">
        <f t="shared" si="0"/>
        <v>0</v>
      </c>
      <c r="H11" s="164"/>
      <c r="I11" s="163">
        <f t="shared" si="1"/>
        <v>0</v>
      </c>
      <c r="J11" s="164"/>
      <c r="K11" s="163">
        <f t="shared" si="2"/>
        <v>0</v>
      </c>
      <c r="L11" s="163">
        <v>21</v>
      </c>
      <c r="M11" s="163">
        <f t="shared" si="3"/>
        <v>0</v>
      </c>
      <c r="N11" s="163">
        <v>0</v>
      </c>
      <c r="O11" s="163">
        <f t="shared" si="4"/>
        <v>0</v>
      </c>
      <c r="P11" s="163">
        <v>0</v>
      </c>
      <c r="Q11" s="163">
        <f t="shared" si="5"/>
        <v>0</v>
      </c>
      <c r="R11" s="163"/>
      <c r="S11" s="163" t="s">
        <v>155</v>
      </c>
      <c r="T11" s="163" t="s">
        <v>156</v>
      </c>
      <c r="U11" s="163">
        <v>0</v>
      </c>
      <c r="V11" s="163">
        <f t="shared" si="6"/>
        <v>0</v>
      </c>
      <c r="W11" s="163"/>
      <c r="X11" s="153"/>
      <c r="Y11" s="153"/>
      <c r="Z11" s="153"/>
      <c r="AA11" s="153"/>
      <c r="AB11" s="153"/>
      <c r="AC11" s="153"/>
      <c r="AD11" s="153"/>
      <c r="AE11" s="153"/>
      <c r="AF11" s="153"/>
      <c r="AG11" s="153" t="s">
        <v>162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78">
        <v>4</v>
      </c>
      <c r="B12" s="179" t="s">
        <v>163</v>
      </c>
      <c r="C12" s="187" t="s">
        <v>164</v>
      </c>
      <c r="D12" s="180" t="s">
        <v>165</v>
      </c>
      <c r="E12" s="181">
        <v>31.232500000000002</v>
      </c>
      <c r="F12" s="182"/>
      <c r="G12" s="183">
        <f t="shared" si="0"/>
        <v>0</v>
      </c>
      <c r="H12" s="164"/>
      <c r="I12" s="163">
        <f t="shared" si="1"/>
        <v>0</v>
      </c>
      <c r="J12" s="164"/>
      <c r="K12" s="163">
        <f t="shared" si="2"/>
        <v>0</v>
      </c>
      <c r="L12" s="163">
        <v>21</v>
      </c>
      <c r="M12" s="163">
        <f t="shared" si="3"/>
        <v>0</v>
      </c>
      <c r="N12" s="163">
        <v>0</v>
      </c>
      <c r="O12" s="163">
        <f t="shared" si="4"/>
        <v>0</v>
      </c>
      <c r="P12" s="163">
        <v>0</v>
      </c>
      <c r="Q12" s="163">
        <f t="shared" si="5"/>
        <v>0</v>
      </c>
      <c r="R12" s="163"/>
      <c r="S12" s="163" t="s">
        <v>166</v>
      </c>
      <c r="T12" s="163" t="s">
        <v>166</v>
      </c>
      <c r="U12" s="163">
        <v>0.14199999999999999</v>
      </c>
      <c r="V12" s="163">
        <f t="shared" si="6"/>
        <v>4.4400000000000004</v>
      </c>
      <c r="W12" s="163"/>
      <c r="X12" s="153"/>
      <c r="Y12" s="153"/>
      <c r="Z12" s="153"/>
      <c r="AA12" s="153"/>
      <c r="AB12" s="153"/>
      <c r="AC12" s="153"/>
      <c r="AD12" s="153"/>
      <c r="AE12" s="153"/>
      <c r="AF12" s="153"/>
      <c r="AG12" s="153" t="s">
        <v>157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8">
        <v>5</v>
      </c>
      <c r="B13" s="179" t="s">
        <v>167</v>
      </c>
      <c r="C13" s="187" t="s">
        <v>168</v>
      </c>
      <c r="D13" s="180" t="s">
        <v>165</v>
      </c>
      <c r="E13" s="181">
        <v>20.274999999999999</v>
      </c>
      <c r="F13" s="182"/>
      <c r="G13" s="183">
        <f t="shared" si="0"/>
        <v>0</v>
      </c>
      <c r="H13" s="164"/>
      <c r="I13" s="163">
        <f t="shared" si="1"/>
        <v>0</v>
      </c>
      <c r="J13" s="164"/>
      <c r="K13" s="163">
        <f t="shared" si="2"/>
        <v>0</v>
      </c>
      <c r="L13" s="163">
        <v>21</v>
      </c>
      <c r="M13" s="163">
        <f t="shared" si="3"/>
        <v>0</v>
      </c>
      <c r="N13" s="163">
        <v>0</v>
      </c>
      <c r="O13" s="163">
        <f t="shared" si="4"/>
        <v>0</v>
      </c>
      <c r="P13" s="163">
        <v>0</v>
      </c>
      <c r="Q13" s="163">
        <f t="shared" si="5"/>
        <v>0</v>
      </c>
      <c r="R13" s="163"/>
      <c r="S13" s="163" t="s">
        <v>166</v>
      </c>
      <c r="T13" s="163" t="s">
        <v>166</v>
      </c>
      <c r="U13" s="163">
        <v>0.16</v>
      </c>
      <c r="V13" s="163">
        <f t="shared" si="6"/>
        <v>3.24</v>
      </c>
      <c r="W13" s="163"/>
      <c r="X13" s="153"/>
      <c r="Y13" s="153"/>
      <c r="Z13" s="153"/>
      <c r="AA13" s="153"/>
      <c r="AB13" s="153"/>
      <c r="AC13" s="153"/>
      <c r="AD13" s="153"/>
      <c r="AE13" s="153"/>
      <c r="AF13" s="153"/>
      <c r="AG13" s="153" t="s">
        <v>157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22.5" outlineLevel="1" x14ac:dyDescent="0.2">
      <c r="A14" s="178">
        <v>6</v>
      </c>
      <c r="B14" s="179" t="s">
        <v>169</v>
      </c>
      <c r="C14" s="187" t="s">
        <v>170</v>
      </c>
      <c r="D14" s="180" t="s">
        <v>171</v>
      </c>
      <c r="E14" s="181">
        <v>9.8253000000000004</v>
      </c>
      <c r="F14" s="182"/>
      <c r="G14" s="183">
        <f t="shared" si="0"/>
        <v>0</v>
      </c>
      <c r="H14" s="164"/>
      <c r="I14" s="163">
        <f t="shared" si="1"/>
        <v>0</v>
      </c>
      <c r="J14" s="164"/>
      <c r="K14" s="163">
        <f t="shared" si="2"/>
        <v>0</v>
      </c>
      <c r="L14" s="163">
        <v>21</v>
      </c>
      <c r="M14" s="163">
        <f t="shared" si="3"/>
        <v>0</v>
      </c>
      <c r="N14" s="163">
        <v>0</v>
      </c>
      <c r="O14" s="163">
        <f t="shared" si="4"/>
        <v>0</v>
      </c>
      <c r="P14" s="163">
        <v>0</v>
      </c>
      <c r="Q14" s="163">
        <f t="shared" si="5"/>
        <v>0</v>
      </c>
      <c r="R14" s="163"/>
      <c r="S14" s="163" t="s">
        <v>155</v>
      </c>
      <c r="T14" s="163" t="s">
        <v>172</v>
      </c>
      <c r="U14" s="163">
        <v>0</v>
      </c>
      <c r="V14" s="163">
        <f t="shared" si="6"/>
        <v>0</v>
      </c>
      <c r="W14" s="163"/>
      <c r="X14" s="153"/>
      <c r="Y14" s="153"/>
      <c r="Z14" s="153"/>
      <c r="AA14" s="153"/>
      <c r="AB14" s="153"/>
      <c r="AC14" s="153"/>
      <c r="AD14" s="153"/>
      <c r="AE14" s="153"/>
      <c r="AF14" s="153"/>
      <c r="AG14" s="153" t="s">
        <v>157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78">
        <v>7</v>
      </c>
      <c r="B15" s="179" t="s">
        <v>173</v>
      </c>
      <c r="C15" s="187" t="s">
        <v>174</v>
      </c>
      <c r="D15" s="180" t="s">
        <v>175</v>
      </c>
      <c r="E15" s="181">
        <v>33.67</v>
      </c>
      <c r="F15" s="182"/>
      <c r="G15" s="183">
        <f t="shared" si="0"/>
        <v>0</v>
      </c>
      <c r="H15" s="164"/>
      <c r="I15" s="163">
        <f t="shared" si="1"/>
        <v>0</v>
      </c>
      <c r="J15" s="164"/>
      <c r="K15" s="163">
        <f t="shared" si="2"/>
        <v>0</v>
      </c>
      <c r="L15" s="163">
        <v>21</v>
      </c>
      <c r="M15" s="163">
        <f t="shared" si="3"/>
        <v>0</v>
      </c>
      <c r="N15" s="163">
        <v>0</v>
      </c>
      <c r="O15" s="163">
        <f t="shared" si="4"/>
        <v>0</v>
      </c>
      <c r="P15" s="163">
        <v>0.04</v>
      </c>
      <c r="Q15" s="163">
        <f t="shared" si="5"/>
        <v>1.35</v>
      </c>
      <c r="R15" s="163"/>
      <c r="S15" s="163" t="s">
        <v>166</v>
      </c>
      <c r="T15" s="163" t="s">
        <v>166</v>
      </c>
      <c r="U15" s="163">
        <v>0.08</v>
      </c>
      <c r="V15" s="163">
        <f t="shared" si="6"/>
        <v>2.69</v>
      </c>
      <c r="W15" s="163"/>
      <c r="X15" s="153"/>
      <c r="Y15" s="153"/>
      <c r="Z15" s="153"/>
      <c r="AA15" s="153"/>
      <c r="AB15" s="153"/>
      <c r="AC15" s="153"/>
      <c r="AD15" s="153"/>
      <c r="AE15" s="153"/>
      <c r="AF15" s="153"/>
      <c r="AG15" s="153" t="s">
        <v>157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78">
        <v>8</v>
      </c>
      <c r="B16" s="179" t="s">
        <v>176</v>
      </c>
      <c r="C16" s="187" t="s">
        <v>177</v>
      </c>
      <c r="D16" s="180" t="s">
        <v>165</v>
      </c>
      <c r="E16" s="181">
        <v>0.65</v>
      </c>
      <c r="F16" s="182"/>
      <c r="G16" s="183">
        <f t="shared" si="0"/>
        <v>0</v>
      </c>
      <c r="H16" s="164"/>
      <c r="I16" s="163">
        <f t="shared" si="1"/>
        <v>0</v>
      </c>
      <c r="J16" s="164"/>
      <c r="K16" s="163">
        <f t="shared" si="2"/>
        <v>0</v>
      </c>
      <c r="L16" s="163">
        <v>21</v>
      </c>
      <c r="M16" s="163">
        <f t="shared" si="3"/>
        <v>0</v>
      </c>
      <c r="N16" s="163">
        <v>0</v>
      </c>
      <c r="O16" s="163">
        <f t="shared" si="4"/>
        <v>0</v>
      </c>
      <c r="P16" s="163">
        <v>0.48</v>
      </c>
      <c r="Q16" s="163">
        <f t="shared" si="5"/>
        <v>0.31</v>
      </c>
      <c r="R16" s="163"/>
      <c r="S16" s="163" t="s">
        <v>166</v>
      </c>
      <c r="T16" s="163" t="s">
        <v>166</v>
      </c>
      <c r="U16" s="163">
        <v>1.5069999999999999</v>
      </c>
      <c r="V16" s="163">
        <f t="shared" si="6"/>
        <v>0.98</v>
      </c>
      <c r="W16" s="163"/>
      <c r="X16" s="153"/>
      <c r="Y16" s="153"/>
      <c r="Z16" s="153"/>
      <c r="AA16" s="153"/>
      <c r="AB16" s="153"/>
      <c r="AC16" s="153"/>
      <c r="AD16" s="153"/>
      <c r="AE16" s="153"/>
      <c r="AF16" s="153"/>
      <c r="AG16" s="153" t="s">
        <v>157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8">
        <v>9</v>
      </c>
      <c r="B17" s="179" t="s">
        <v>178</v>
      </c>
      <c r="C17" s="187" t="s">
        <v>179</v>
      </c>
      <c r="D17" s="180" t="s">
        <v>171</v>
      </c>
      <c r="E17" s="181">
        <v>1.6588000000000001</v>
      </c>
      <c r="F17" s="182"/>
      <c r="G17" s="183">
        <f t="shared" si="0"/>
        <v>0</v>
      </c>
      <c r="H17" s="164"/>
      <c r="I17" s="163">
        <f t="shared" si="1"/>
        <v>0</v>
      </c>
      <c r="J17" s="164"/>
      <c r="K17" s="163">
        <f t="shared" si="2"/>
        <v>0</v>
      </c>
      <c r="L17" s="163">
        <v>21</v>
      </c>
      <c r="M17" s="163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 t="s">
        <v>166</v>
      </c>
      <c r="T17" s="163" t="s">
        <v>166</v>
      </c>
      <c r="U17" s="163">
        <v>9.9000000000000005E-2</v>
      </c>
      <c r="V17" s="163">
        <f t="shared" si="6"/>
        <v>0.16</v>
      </c>
      <c r="W17" s="163"/>
      <c r="X17" s="153"/>
      <c r="Y17" s="153"/>
      <c r="Z17" s="153"/>
      <c r="AA17" s="153"/>
      <c r="AB17" s="153"/>
      <c r="AC17" s="153"/>
      <c r="AD17" s="153"/>
      <c r="AE17" s="153"/>
      <c r="AF17" s="153"/>
      <c r="AG17" s="153" t="s">
        <v>162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78">
        <v>10</v>
      </c>
      <c r="B18" s="179" t="s">
        <v>180</v>
      </c>
      <c r="C18" s="187" t="s">
        <v>181</v>
      </c>
      <c r="D18" s="180" t="s">
        <v>171</v>
      </c>
      <c r="E18" s="181">
        <v>1.6588000000000001</v>
      </c>
      <c r="F18" s="182"/>
      <c r="G18" s="183">
        <f t="shared" si="0"/>
        <v>0</v>
      </c>
      <c r="H18" s="164"/>
      <c r="I18" s="163">
        <f t="shared" si="1"/>
        <v>0</v>
      </c>
      <c r="J18" s="164"/>
      <c r="K18" s="163">
        <f t="shared" si="2"/>
        <v>0</v>
      </c>
      <c r="L18" s="163">
        <v>21</v>
      </c>
      <c r="M18" s="163">
        <f t="shared" si="3"/>
        <v>0</v>
      </c>
      <c r="N18" s="163">
        <v>0</v>
      </c>
      <c r="O18" s="163">
        <f t="shared" si="4"/>
        <v>0</v>
      </c>
      <c r="P18" s="163">
        <v>0</v>
      </c>
      <c r="Q18" s="163">
        <f t="shared" si="5"/>
        <v>0</v>
      </c>
      <c r="R18" s="163"/>
      <c r="S18" s="163" t="s">
        <v>166</v>
      </c>
      <c r="T18" s="163" t="s">
        <v>166</v>
      </c>
      <c r="U18" s="163">
        <v>0.01</v>
      </c>
      <c r="V18" s="163">
        <f t="shared" si="6"/>
        <v>0.02</v>
      </c>
      <c r="W18" s="163"/>
      <c r="X18" s="153"/>
      <c r="Y18" s="153"/>
      <c r="Z18" s="153"/>
      <c r="AA18" s="153"/>
      <c r="AB18" s="153"/>
      <c r="AC18" s="153"/>
      <c r="AD18" s="153"/>
      <c r="AE18" s="153"/>
      <c r="AF18" s="153"/>
      <c r="AG18" s="153" t="s">
        <v>162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8">
        <v>11</v>
      </c>
      <c r="B19" s="179" t="s">
        <v>182</v>
      </c>
      <c r="C19" s="187" t="s">
        <v>183</v>
      </c>
      <c r="D19" s="180" t="s">
        <v>171</v>
      </c>
      <c r="E19" s="181">
        <v>21.564399999999999</v>
      </c>
      <c r="F19" s="182"/>
      <c r="G19" s="183">
        <f t="shared" si="0"/>
        <v>0</v>
      </c>
      <c r="H19" s="164"/>
      <c r="I19" s="163">
        <f t="shared" si="1"/>
        <v>0</v>
      </c>
      <c r="J19" s="164"/>
      <c r="K19" s="163">
        <f t="shared" si="2"/>
        <v>0</v>
      </c>
      <c r="L19" s="163">
        <v>21</v>
      </c>
      <c r="M19" s="163">
        <f t="shared" si="3"/>
        <v>0</v>
      </c>
      <c r="N19" s="163">
        <v>0</v>
      </c>
      <c r="O19" s="163">
        <f t="shared" si="4"/>
        <v>0</v>
      </c>
      <c r="P19" s="163">
        <v>0</v>
      </c>
      <c r="Q19" s="163">
        <f t="shared" si="5"/>
        <v>0</v>
      </c>
      <c r="R19" s="163"/>
      <c r="S19" s="163" t="s">
        <v>166</v>
      </c>
      <c r="T19" s="163" t="s">
        <v>166</v>
      </c>
      <c r="U19" s="163">
        <v>0</v>
      </c>
      <c r="V19" s="163">
        <f t="shared" si="6"/>
        <v>0</v>
      </c>
      <c r="W19" s="163"/>
      <c r="X19" s="153"/>
      <c r="Y19" s="153"/>
      <c r="Z19" s="153"/>
      <c r="AA19" s="153"/>
      <c r="AB19" s="153"/>
      <c r="AC19" s="153"/>
      <c r="AD19" s="153"/>
      <c r="AE19" s="153"/>
      <c r="AF19" s="153"/>
      <c r="AG19" s="153" t="s">
        <v>162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78">
        <v>12</v>
      </c>
      <c r="B20" s="179" t="s">
        <v>184</v>
      </c>
      <c r="C20" s="187" t="s">
        <v>185</v>
      </c>
      <c r="D20" s="180" t="s">
        <v>171</v>
      </c>
      <c r="E20" s="181">
        <v>1.6588000000000001</v>
      </c>
      <c r="F20" s="182"/>
      <c r="G20" s="183">
        <f t="shared" si="0"/>
        <v>0</v>
      </c>
      <c r="H20" s="164"/>
      <c r="I20" s="163">
        <f t="shared" si="1"/>
        <v>0</v>
      </c>
      <c r="J20" s="164"/>
      <c r="K20" s="163">
        <f t="shared" si="2"/>
        <v>0</v>
      </c>
      <c r="L20" s="163">
        <v>21</v>
      </c>
      <c r="M20" s="163">
        <f t="shared" si="3"/>
        <v>0</v>
      </c>
      <c r="N20" s="163">
        <v>0</v>
      </c>
      <c r="O20" s="163">
        <f t="shared" si="4"/>
        <v>0</v>
      </c>
      <c r="P20" s="163">
        <v>0</v>
      </c>
      <c r="Q20" s="163">
        <f t="shared" si="5"/>
        <v>0</v>
      </c>
      <c r="R20" s="163"/>
      <c r="S20" s="163" t="s">
        <v>166</v>
      </c>
      <c r="T20" s="163" t="s">
        <v>186</v>
      </c>
      <c r="U20" s="163">
        <v>0</v>
      </c>
      <c r="V20" s="163">
        <f t="shared" si="6"/>
        <v>0</v>
      </c>
      <c r="W20" s="163"/>
      <c r="X20" s="153"/>
      <c r="Y20" s="153"/>
      <c r="Z20" s="153"/>
      <c r="AA20" s="153"/>
      <c r="AB20" s="153"/>
      <c r="AC20" s="153"/>
      <c r="AD20" s="153"/>
      <c r="AE20" s="153"/>
      <c r="AF20" s="153"/>
      <c r="AG20" s="153" t="s">
        <v>157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78">
        <v>13</v>
      </c>
      <c r="B21" s="179" t="s">
        <v>187</v>
      </c>
      <c r="C21" s="187" t="s">
        <v>188</v>
      </c>
      <c r="D21" s="180" t="s">
        <v>189</v>
      </c>
      <c r="E21" s="181">
        <v>0.71299999999999997</v>
      </c>
      <c r="F21" s="182"/>
      <c r="G21" s="183">
        <f t="shared" si="0"/>
        <v>0</v>
      </c>
      <c r="H21" s="164"/>
      <c r="I21" s="163">
        <f t="shared" si="1"/>
        <v>0</v>
      </c>
      <c r="J21" s="164"/>
      <c r="K21" s="163">
        <f t="shared" si="2"/>
        <v>0</v>
      </c>
      <c r="L21" s="163">
        <v>21</v>
      </c>
      <c r="M21" s="163">
        <f t="shared" si="3"/>
        <v>0</v>
      </c>
      <c r="N21" s="163">
        <v>0</v>
      </c>
      <c r="O21" s="163">
        <f t="shared" si="4"/>
        <v>0</v>
      </c>
      <c r="P21" s="163">
        <v>0</v>
      </c>
      <c r="Q21" s="163">
        <f t="shared" si="5"/>
        <v>0</v>
      </c>
      <c r="R21" s="163"/>
      <c r="S21" s="163" t="s">
        <v>166</v>
      </c>
      <c r="T21" s="163" t="s">
        <v>166</v>
      </c>
      <c r="U21" s="163">
        <v>16.54</v>
      </c>
      <c r="V21" s="163">
        <f t="shared" si="6"/>
        <v>11.79</v>
      </c>
      <c r="W21" s="163"/>
      <c r="X21" s="153"/>
      <c r="Y21" s="153"/>
      <c r="Z21" s="153"/>
      <c r="AA21" s="153"/>
      <c r="AB21" s="153"/>
      <c r="AC21" s="153"/>
      <c r="AD21" s="153"/>
      <c r="AE21" s="153"/>
      <c r="AF21" s="153"/>
      <c r="AG21" s="153" t="s">
        <v>157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78">
        <v>14</v>
      </c>
      <c r="B22" s="179" t="s">
        <v>190</v>
      </c>
      <c r="C22" s="187" t="s">
        <v>191</v>
      </c>
      <c r="D22" s="180" t="s">
        <v>189</v>
      </c>
      <c r="E22" s="181">
        <v>0.71299999999999997</v>
      </c>
      <c r="F22" s="182"/>
      <c r="G22" s="183">
        <f t="shared" si="0"/>
        <v>0</v>
      </c>
      <c r="H22" s="164"/>
      <c r="I22" s="163">
        <f t="shared" si="1"/>
        <v>0</v>
      </c>
      <c r="J22" s="164"/>
      <c r="K22" s="163">
        <f t="shared" si="2"/>
        <v>0</v>
      </c>
      <c r="L22" s="163">
        <v>21</v>
      </c>
      <c r="M22" s="163">
        <f t="shared" si="3"/>
        <v>0</v>
      </c>
      <c r="N22" s="163">
        <v>0</v>
      </c>
      <c r="O22" s="163">
        <f t="shared" si="4"/>
        <v>0</v>
      </c>
      <c r="P22" s="163">
        <v>0</v>
      </c>
      <c r="Q22" s="163">
        <f t="shared" si="5"/>
        <v>0</v>
      </c>
      <c r="R22" s="163"/>
      <c r="S22" s="163" t="s">
        <v>166</v>
      </c>
      <c r="T22" s="163" t="s">
        <v>166</v>
      </c>
      <c r="U22" s="163">
        <v>1.2E-2</v>
      </c>
      <c r="V22" s="163">
        <f t="shared" si="6"/>
        <v>0.01</v>
      </c>
      <c r="W22" s="163"/>
      <c r="X22" s="153"/>
      <c r="Y22" s="153"/>
      <c r="Z22" s="153"/>
      <c r="AA22" s="153"/>
      <c r="AB22" s="153"/>
      <c r="AC22" s="153"/>
      <c r="AD22" s="153"/>
      <c r="AE22" s="153"/>
      <c r="AF22" s="153"/>
      <c r="AG22" s="153" t="s">
        <v>157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8">
        <v>15</v>
      </c>
      <c r="B23" s="179" t="s">
        <v>192</v>
      </c>
      <c r="C23" s="187" t="s">
        <v>193</v>
      </c>
      <c r="D23" s="180" t="s">
        <v>189</v>
      </c>
      <c r="E23" s="181">
        <v>2.8519999999999999</v>
      </c>
      <c r="F23" s="182"/>
      <c r="G23" s="183">
        <f t="shared" si="0"/>
        <v>0</v>
      </c>
      <c r="H23" s="164"/>
      <c r="I23" s="163">
        <f t="shared" si="1"/>
        <v>0</v>
      </c>
      <c r="J23" s="164"/>
      <c r="K23" s="163">
        <f t="shared" si="2"/>
        <v>0</v>
      </c>
      <c r="L23" s="163">
        <v>21</v>
      </c>
      <c r="M23" s="163">
        <f t="shared" si="3"/>
        <v>0</v>
      </c>
      <c r="N23" s="163">
        <v>0</v>
      </c>
      <c r="O23" s="163">
        <f t="shared" si="4"/>
        <v>0</v>
      </c>
      <c r="P23" s="163">
        <v>0</v>
      </c>
      <c r="Q23" s="163">
        <f t="shared" si="5"/>
        <v>0</v>
      </c>
      <c r="R23" s="163"/>
      <c r="S23" s="163" t="s">
        <v>166</v>
      </c>
      <c r="T23" s="163" t="s">
        <v>166</v>
      </c>
      <c r="U23" s="163">
        <v>0</v>
      </c>
      <c r="V23" s="163">
        <f t="shared" si="6"/>
        <v>0</v>
      </c>
      <c r="W23" s="163"/>
      <c r="X23" s="153"/>
      <c r="Y23" s="153"/>
      <c r="Z23" s="153"/>
      <c r="AA23" s="153"/>
      <c r="AB23" s="153"/>
      <c r="AC23" s="153"/>
      <c r="AD23" s="153"/>
      <c r="AE23" s="153"/>
      <c r="AF23" s="153"/>
      <c r="AG23" s="153" t="s">
        <v>157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22.5" outlineLevel="1" x14ac:dyDescent="0.2">
      <c r="A24" s="178">
        <v>16</v>
      </c>
      <c r="B24" s="179" t="s">
        <v>194</v>
      </c>
      <c r="C24" s="187" t="s">
        <v>195</v>
      </c>
      <c r="D24" s="180" t="s">
        <v>189</v>
      </c>
      <c r="E24" s="181">
        <v>0.71299999999999997</v>
      </c>
      <c r="F24" s="182"/>
      <c r="G24" s="183">
        <f t="shared" si="0"/>
        <v>0</v>
      </c>
      <c r="H24" s="164"/>
      <c r="I24" s="163">
        <f t="shared" si="1"/>
        <v>0</v>
      </c>
      <c r="J24" s="164"/>
      <c r="K24" s="163">
        <f t="shared" si="2"/>
        <v>0</v>
      </c>
      <c r="L24" s="163">
        <v>21</v>
      </c>
      <c r="M24" s="163">
        <f t="shared" si="3"/>
        <v>0</v>
      </c>
      <c r="N24" s="163">
        <v>0</v>
      </c>
      <c r="O24" s="163">
        <f t="shared" si="4"/>
        <v>0</v>
      </c>
      <c r="P24" s="163">
        <v>0</v>
      </c>
      <c r="Q24" s="163">
        <f t="shared" si="5"/>
        <v>0</v>
      </c>
      <c r="R24" s="163"/>
      <c r="S24" s="163" t="s">
        <v>166</v>
      </c>
      <c r="T24" s="163" t="s">
        <v>166</v>
      </c>
      <c r="U24" s="163">
        <v>8.9999999999999993E-3</v>
      </c>
      <c r="V24" s="163">
        <f t="shared" si="6"/>
        <v>0.01</v>
      </c>
      <c r="W24" s="163"/>
      <c r="X24" s="153"/>
      <c r="Y24" s="153"/>
      <c r="Z24" s="153"/>
      <c r="AA24" s="153"/>
      <c r="AB24" s="153"/>
      <c r="AC24" s="153"/>
      <c r="AD24" s="153"/>
      <c r="AE24" s="153"/>
      <c r="AF24" s="153"/>
      <c r="AG24" s="153" t="s">
        <v>157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8">
        <v>17</v>
      </c>
      <c r="B25" s="179" t="s">
        <v>184</v>
      </c>
      <c r="C25" s="187" t="s">
        <v>185</v>
      </c>
      <c r="D25" s="180" t="s">
        <v>171</v>
      </c>
      <c r="E25" s="181">
        <v>1.5686</v>
      </c>
      <c r="F25" s="182"/>
      <c r="G25" s="183">
        <f t="shared" si="0"/>
        <v>0</v>
      </c>
      <c r="H25" s="164"/>
      <c r="I25" s="163">
        <f t="shared" si="1"/>
        <v>0</v>
      </c>
      <c r="J25" s="164"/>
      <c r="K25" s="163">
        <f t="shared" si="2"/>
        <v>0</v>
      </c>
      <c r="L25" s="163">
        <v>21</v>
      </c>
      <c r="M25" s="163">
        <f t="shared" si="3"/>
        <v>0</v>
      </c>
      <c r="N25" s="163">
        <v>0</v>
      </c>
      <c r="O25" s="163">
        <f t="shared" si="4"/>
        <v>0</v>
      </c>
      <c r="P25" s="163">
        <v>0</v>
      </c>
      <c r="Q25" s="163">
        <f t="shared" si="5"/>
        <v>0</v>
      </c>
      <c r="R25" s="163"/>
      <c r="S25" s="163" t="s">
        <v>166</v>
      </c>
      <c r="T25" s="163" t="s">
        <v>186</v>
      </c>
      <c r="U25" s="163">
        <v>0</v>
      </c>
      <c r="V25" s="163">
        <f t="shared" si="6"/>
        <v>0</v>
      </c>
      <c r="W25" s="163"/>
      <c r="X25" s="153"/>
      <c r="Y25" s="153"/>
      <c r="Z25" s="153"/>
      <c r="AA25" s="153"/>
      <c r="AB25" s="153"/>
      <c r="AC25" s="153"/>
      <c r="AD25" s="153"/>
      <c r="AE25" s="153"/>
      <c r="AF25" s="153"/>
      <c r="AG25" s="153" t="s">
        <v>157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78">
        <v>18</v>
      </c>
      <c r="B26" s="179" t="s">
        <v>196</v>
      </c>
      <c r="C26" s="187" t="s">
        <v>197</v>
      </c>
      <c r="D26" s="180" t="s">
        <v>189</v>
      </c>
      <c r="E26" s="181">
        <v>22.99502</v>
      </c>
      <c r="F26" s="182"/>
      <c r="G26" s="183">
        <f t="shared" si="0"/>
        <v>0</v>
      </c>
      <c r="H26" s="164"/>
      <c r="I26" s="163">
        <f t="shared" si="1"/>
        <v>0</v>
      </c>
      <c r="J26" s="164"/>
      <c r="K26" s="163">
        <f t="shared" si="2"/>
        <v>0</v>
      </c>
      <c r="L26" s="163">
        <v>21</v>
      </c>
      <c r="M26" s="163">
        <f t="shared" si="3"/>
        <v>0</v>
      </c>
      <c r="N26" s="163">
        <v>0</v>
      </c>
      <c r="O26" s="163">
        <f t="shared" si="4"/>
        <v>0</v>
      </c>
      <c r="P26" s="163">
        <v>0</v>
      </c>
      <c r="Q26" s="163">
        <f t="shared" si="5"/>
        <v>0</v>
      </c>
      <c r="R26" s="163"/>
      <c r="S26" s="163" t="s">
        <v>166</v>
      </c>
      <c r="T26" s="163" t="s">
        <v>166</v>
      </c>
      <c r="U26" s="163">
        <v>0.36799999999999999</v>
      </c>
      <c r="V26" s="163">
        <f t="shared" si="6"/>
        <v>8.4600000000000009</v>
      </c>
      <c r="W26" s="163"/>
      <c r="X26" s="153"/>
      <c r="Y26" s="153"/>
      <c r="Z26" s="153"/>
      <c r="AA26" s="153"/>
      <c r="AB26" s="153"/>
      <c r="AC26" s="153"/>
      <c r="AD26" s="153"/>
      <c r="AE26" s="153"/>
      <c r="AF26" s="153"/>
      <c r="AG26" s="153" t="s">
        <v>157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78">
        <v>19</v>
      </c>
      <c r="B27" s="179" t="s">
        <v>198</v>
      </c>
      <c r="C27" s="187" t="s">
        <v>199</v>
      </c>
      <c r="D27" s="180" t="s">
        <v>189</v>
      </c>
      <c r="E27" s="181">
        <v>3.15</v>
      </c>
      <c r="F27" s="182"/>
      <c r="G27" s="183">
        <f t="shared" si="0"/>
        <v>0</v>
      </c>
      <c r="H27" s="164"/>
      <c r="I27" s="163">
        <f t="shared" si="1"/>
        <v>0</v>
      </c>
      <c r="J27" s="164"/>
      <c r="K27" s="163">
        <f t="shared" si="2"/>
        <v>0</v>
      </c>
      <c r="L27" s="163">
        <v>21</v>
      </c>
      <c r="M27" s="163">
        <f t="shared" si="3"/>
        <v>0</v>
      </c>
      <c r="N27" s="163">
        <v>0</v>
      </c>
      <c r="O27" s="163">
        <f t="shared" si="4"/>
        <v>0</v>
      </c>
      <c r="P27" s="163">
        <v>0</v>
      </c>
      <c r="Q27" s="163">
        <f t="shared" si="5"/>
        <v>0</v>
      </c>
      <c r="R27" s="163"/>
      <c r="S27" s="163" t="s">
        <v>166</v>
      </c>
      <c r="T27" s="163" t="s">
        <v>166</v>
      </c>
      <c r="U27" s="163">
        <v>0.36499999999999999</v>
      </c>
      <c r="V27" s="163">
        <f t="shared" si="6"/>
        <v>1.1499999999999999</v>
      </c>
      <c r="W27" s="163"/>
      <c r="X27" s="153"/>
      <c r="Y27" s="153"/>
      <c r="Z27" s="153"/>
      <c r="AA27" s="153"/>
      <c r="AB27" s="153"/>
      <c r="AC27" s="153"/>
      <c r="AD27" s="153"/>
      <c r="AE27" s="153"/>
      <c r="AF27" s="153"/>
      <c r="AG27" s="153" t="s">
        <v>157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78">
        <v>20</v>
      </c>
      <c r="B28" s="179" t="s">
        <v>200</v>
      </c>
      <c r="C28" s="187" t="s">
        <v>201</v>
      </c>
      <c r="D28" s="180" t="s">
        <v>189</v>
      </c>
      <c r="E28" s="181">
        <v>3</v>
      </c>
      <c r="F28" s="182"/>
      <c r="G28" s="183">
        <f t="shared" si="0"/>
        <v>0</v>
      </c>
      <c r="H28" s="164"/>
      <c r="I28" s="163">
        <f t="shared" si="1"/>
        <v>0</v>
      </c>
      <c r="J28" s="164"/>
      <c r="K28" s="163">
        <f t="shared" si="2"/>
        <v>0</v>
      </c>
      <c r="L28" s="163">
        <v>21</v>
      </c>
      <c r="M28" s="163">
        <f t="shared" si="3"/>
        <v>0</v>
      </c>
      <c r="N28" s="163">
        <v>0</v>
      </c>
      <c r="O28" s="163">
        <f t="shared" si="4"/>
        <v>0</v>
      </c>
      <c r="P28" s="163">
        <v>0</v>
      </c>
      <c r="Q28" s="163">
        <f t="shared" si="5"/>
        <v>0</v>
      </c>
      <c r="R28" s="163"/>
      <c r="S28" s="163" t="s">
        <v>166</v>
      </c>
      <c r="T28" s="163" t="s">
        <v>166</v>
      </c>
      <c r="U28" s="163">
        <v>7.3999999999999996E-2</v>
      </c>
      <c r="V28" s="163">
        <f t="shared" si="6"/>
        <v>0.22</v>
      </c>
      <c r="W28" s="163"/>
      <c r="X28" s="153"/>
      <c r="Y28" s="153"/>
      <c r="Z28" s="153"/>
      <c r="AA28" s="153"/>
      <c r="AB28" s="153"/>
      <c r="AC28" s="153"/>
      <c r="AD28" s="153"/>
      <c r="AE28" s="153"/>
      <c r="AF28" s="153"/>
      <c r="AG28" s="153" t="s">
        <v>157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22.5" outlineLevel="1" x14ac:dyDescent="0.2">
      <c r="A29" s="178">
        <v>21</v>
      </c>
      <c r="B29" s="179" t="s">
        <v>202</v>
      </c>
      <c r="C29" s="187" t="s">
        <v>203</v>
      </c>
      <c r="D29" s="180" t="s">
        <v>189</v>
      </c>
      <c r="E29" s="181">
        <v>23.145019999999999</v>
      </c>
      <c r="F29" s="182"/>
      <c r="G29" s="183">
        <f t="shared" si="0"/>
        <v>0</v>
      </c>
      <c r="H29" s="164"/>
      <c r="I29" s="163">
        <f t="shared" si="1"/>
        <v>0</v>
      </c>
      <c r="J29" s="164"/>
      <c r="K29" s="163">
        <f t="shared" si="2"/>
        <v>0</v>
      </c>
      <c r="L29" s="163">
        <v>21</v>
      </c>
      <c r="M29" s="163">
        <f t="shared" si="3"/>
        <v>0</v>
      </c>
      <c r="N29" s="163">
        <v>0</v>
      </c>
      <c r="O29" s="163">
        <f t="shared" si="4"/>
        <v>0</v>
      </c>
      <c r="P29" s="163">
        <v>0</v>
      </c>
      <c r="Q29" s="163">
        <f t="shared" si="5"/>
        <v>0</v>
      </c>
      <c r="R29" s="163"/>
      <c r="S29" s="163" t="s">
        <v>166</v>
      </c>
      <c r="T29" s="163" t="s">
        <v>166</v>
      </c>
      <c r="U29" s="163">
        <v>1.0999999999999999E-2</v>
      </c>
      <c r="V29" s="163">
        <f t="shared" si="6"/>
        <v>0.25</v>
      </c>
      <c r="W29" s="163"/>
      <c r="X29" s="153"/>
      <c r="Y29" s="153"/>
      <c r="Z29" s="153"/>
      <c r="AA29" s="153"/>
      <c r="AB29" s="153"/>
      <c r="AC29" s="153"/>
      <c r="AD29" s="153"/>
      <c r="AE29" s="153"/>
      <c r="AF29" s="153"/>
      <c r="AG29" s="153" t="s">
        <v>157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78">
        <v>22</v>
      </c>
      <c r="B30" s="179" t="s">
        <v>204</v>
      </c>
      <c r="C30" s="187" t="s">
        <v>205</v>
      </c>
      <c r="D30" s="180" t="s">
        <v>189</v>
      </c>
      <c r="E30" s="181">
        <v>92.580079999999995</v>
      </c>
      <c r="F30" s="182"/>
      <c r="G30" s="183">
        <f t="shared" si="0"/>
        <v>0</v>
      </c>
      <c r="H30" s="164"/>
      <c r="I30" s="163">
        <f t="shared" si="1"/>
        <v>0</v>
      </c>
      <c r="J30" s="164"/>
      <c r="K30" s="163">
        <f t="shared" si="2"/>
        <v>0</v>
      </c>
      <c r="L30" s="163">
        <v>21</v>
      </c>
      <c r="M30" s="163">
        <f t="shared" si="3"/>
        <v>0</v>
      </c>
      <c r="N30" s="163">
        <v>0</v>
      </c>
      <c r="O30" s="163">
        <f t="shared" si="4"/>
        <v>0</v>
      </c>
      <c r="P30" s="163">
        <v>0</v>
      </c>
      <c r="Q30" s="163">
        <f t="shared" si="5"/>
        <v>0</v>
      </c>
      <c r="R30" s="163"/>
      <c r="S30" s="163" t="s">
        <v>166</v>
      </c>
      <c r="T30" s="163" t="s">
        <v>166</v>
      </c>
      <c r="U30" s="163">
        <v>0</v>
      </c>
      <c r="V30" s="163">
        <f t="shared" si="6"/>
        <v>0</v>
      </c>
      <c r="W30" s="163"/>
      <c r="X30" s="153"/>
      <c r="Y30" s="153"/>
      <c r="Z30" s="153"/>
      <c r="AA30" s="153"/>
      <c r="AB30" s="153"/>
      <c r="AC30" s="153"/>
      <c r="AD30" s="153"/>
      <c r="AE30" s="153"/>
      <c r="AF30" s="153"/>
      <c r="AG30" s="153" t="s">
        <v>157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78">
        <v>23</v>
      </c>
      <c r="B31" s="179" t="s">
        <v>194</v>
      </c>
      <c r="C31" s="187" t="s">
        <v>195</v>
      </c>
      <c r="D31" s="180" t="s">
        <v>189</v>
      </c>
      <c r="E31" s="181">
        <v>23.145019999999999</v>
      </c>
      <c r="F31" s="182"/>
      <c r="G31" s="183">
        <f t="shared" si="0"/>
        <v>0</v>
      </c>
      <c r="H31" s="164"/>
      <c r="I31" s="163">
        <f t="shared" si="1"/>
        <v>0</v>
      </c>
      <c r="J31" s="164"/>
      <c r="K31" s="163">
        <f t="shared" si="2"/>
        <v>0</v>
      </c>
      <c r="L31" s="163">
        <v>21</v>
      </c>
      <c r="M31" s="163">
        <f t="shared" si="3"/>
        <v>0</v>
      </c>
      <c r="N31" s="163">
        <v>0</v>
      </c>
      <c r="O31" s="163">
        <f t="shared" si="4"/>
        <v>0</v>
      </c>
      <c r="P31" s="163">
        <v>0</v>
      </c>
      <c r="Q31" s="163">
        <f t="shared" si="5"/>
        <v>0</v>
      </c>
      <c r="R31" s="163"/>
      <c r="S31" s="163" t="s">
        <v>166</v>
      </c>
      <c r="T31" s="163" t="s">
        <v>166</v>
      </c>
      <c r="U31" s="163">
        <v>8.9999999999999993E-3</v>
      </c>
      <c r="V31" s="163">
        <f t="shared" si="6"/>
        <v>0.21</v>
      </c>
      <c r="W31" s="163"/>
      <c r="X31" s="153"/>
      <c r="Y31" s="153"/>
      <c r="Z31" s="153"/>
      <c r="AA31" s="153"/>
      <c r="AB31" s="153"/>
      <c r="AC31" s="153"/>
      <c r="AD31" s="153"/>
      <c r="AE31" s="153"/>
      <c r="AF31" s="153"/>
      <c r="AG31" s="153" t="s">
        <v>157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78">
        <v>24</v>
      </c>
      <c r="B32" s="179" t="s">
        <v>206</v>
      </c>
      <c r="C32" s="187" t="s">
        <v>207</v>
      </c>
      <c r="D32" s="180" t="s">
        <v>171</v>
      </c>
      <c r="E32" s="181">
        <v>34.717529999999996</v>
      </c>
      <c r="F32" s="182"/>
      <c r="G32" s="183">
        <f t="shared" si="0"/>
        <v>0</v>
      </c>
      <c r="H32" s="164"/>
      <c r="I32" s="163">
        <f t="shared" si="1"/>
        <v>0</v>
      </c>
      <c r="J32" s="164"/>
      <c r="K32" s="163">
        <f t="shared" si="2"/>
        <v>0</v>
      </c>
      <c r="L32" s="163">
        <v>21</v>
      </c>
      <c r="M32" s="163">
        <f t="shared" si="3"/>
        <v>0</v>
      </c>
      <c r="N32" s="163">
        <v>0</v>
      </c>
      <c r="O32" s="163">
        <f t="shared" si="4"/>
        <v>0</v>
      </c>
      <c r="P32" s="163">
        <v>0</v>
      </c>
      <c r="Q32" s="163">
        <f t="shared" si="5"/>
        <v>0</v>
      </c>
      <c r="R32" s="163"/>
      <c r="S32" s="163" t="s">
        <v>155</v>
      </c>
      <c r="T32" s="163" t="s">
        <v>156</v>
      </c>
      <c r="U32" s="163">
        <v>0</v>
      </c>
      <c r="V32" s="163">
        <f t="shared" si="6"/>
        <v>0</v>
      </c>
      <c r="W32" s="163"/>
      <c r="X32" s="153"/>
      <c r="Y32" s="153"/>
      <c r="Z32" s="153"/>
      <c r="AA32" s="153"/>
      <c r="AB32" s="153"/>
      <c r="AC32" s="153"/>
      <c r="AD32" s="153"/>
      <c r="AE32" s="153"/>
      <c r="AF32" s="153"/>
      <c r="AG32" s="153" t="s">
        <v>162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78">
        <v>25</v>
      </c>
      <c r="B33" s="179" t="s">
        <v>208</v>
      </c>
      <c r="C33" s="187" t="s">
        <v>209</v>
      </c>
      <c r="D33" s="180" t="s">
        <v>165</v>
      </c>
      <c r="E33" s="181">
        <v>73.596500000000006</v>
      </c>
      <c r="F33" s="182"/>
      <c r="G33" s="183">
        <f t="shared" si="0"/>
        <v>0</v>
      </c>
      <c r="H33" s="164"/>
      <c r="I33" s="163">
        <f t="shared" si="1"/>
        <v>0</v>
      </c>
      <c r="J33" s="164"/>
      <c r="K33" s="163">
        <f t="shared" si="2"/>
        <v>0</v>
      </c>
      <c r="L33" s="163">
        <v>21</v>
      </c>
      <c r="M33" s="163">
        <f t="shared" si="3"/>
        <v>0</v>
      </c>
      <c r="N33" s="163">
        <v>0</v>
      </c>
      <c r="O33" s="163">
        <f t="shared" si="4"/>
        <v>0</v>
      </c>
      <c r="P33" s="163">
        <v>0</v>
      </c>
      <c r="Q33" s="163">
        <f t="shared" si="5"/>
        <v>0</v>
      </c>
      <c r="R33" s="163"/>
      <c r="S33" s="163" t="s">
        <v>166</v>
      </c>
      <c r="T33" s="163" t="s">
        <v>166</v>
      </c>
      <c r="U33" s="163">
        <v>1.7999999999999999E-2</v>
      </c>
      <c r="V33" s="163">
        <f t="shared" si="6"/>
        <v>1.32</v>
      </c>
      <c r="W33" s="163"/>
      <c r="X33" s="153"/>
      <c r="Y33" s="153"/>
      <c r="Z33" s="153"/>
      <c r="AA33" s="153"/>
      <c r="AB33" s="153"/>
      <c r="AC33" s="153"/>
      <c r="AD33" s="153"/>
      <c r="AE33" s="153"/>
      <c r="AF33" s="153"/>
      <c r="AG33" s="153" t="s">
        <v>157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x14ac:dyDescent="0.2">
      <c r="A34" s="166" t="s">
        <v>150</v>
      </c>
      <c r="B34" s="167" t="s">
        <v>71</v>
      </c>
      <c r="C34" s="186" t="s">
        <v>72</v>
      </c>
      <c r="D34" s="168"/>
      <c r="E34" s="169"/>
      <c r="F34" s="170"/>
      <c r="G34" s="171">
        <f>SUMIF(AG35:AG37,"&lt;&gt;NOR",G35:G37)</f>
        <v>0</v>
      </c>
      <c r="H34" s="165"/>
      <c r="I34" s="165">
        <f>SUM(I35:I37)</f>
        <v>0</v>
      </c>
      <c r="J34" s="165"/>
      <c r="K34" s="165">
        <f>SUM(K35:K37)</f>
        <v>0</v>
      </c>
      <c r="L34" s="165"/>
      <c r="M34" s="165">
        <f>SUM(M35:M37)</f>
        <v>0</v>
      </c>
      <c r="N34" s="165"/>
      <c r="O34" s="165">
        <f>SUM(O35:O37)</f>
        <v>8.2899999999999991</v>
      </c>
      <c r="P34" s="165"/>
      <c r="Q34" s="165">
        <f>SUM(Q35:Q37)</f>
        <v>0</v>
      </c>
      <c r="R34" s="165"/>
      <c r="S34" s="165"/>
      <c r="T34" s="165"/>
      <c r="U34" s="165"/>
      <c r="V34" s="165">
        <f>SUM(V35:V37)</f>
        <v>7.45</v>
      </c>
      <c r="W34" s="165"/>
      <c r="AG34" t="s">
        <v>151</v>
      </c>
    </row>
    <row r="35" spans="1:60" outlineLevel="1" x14ac:dyDescent="0.2">
      <c r="A35" s="178">
        <v>26</v>
      </c>
      <c r="B35" s="179" t="s">
        <v>210</v>
      </c>
      <c r="C35" s="187" t="s">
        <v>211</v>
      </c>
      <c r="D35" s="180" t="s">
        <v>189</v>
      </c>
      <c r="E35" s="181">
        <v>3.2174999999999998</v>
      </c>
      <c r="F35" s="182"/>
      <c r="G35" s="183">
        <f>ROUND(E35*F35,2)</f>
        <v>0</v>
      </c>
      <c r="H35" s="164"/>
      <c r="I35" s="163">
        <f>ROUND(E35*H35,2)</f>
        <v>0</v>
      </c>
      <c r="J35" s="164"/>
      <c r="K35" s="163">
        <f>ROUND(E35*J35,2)</f>
        <v>0</v>
      </c>
      <c r="L35" s="163">
        <v>21</v>
      </c>
      <c r="M35" s="163">
        <f>G35*(1+L35/100)</f>
        <v>0</v>
      </c>
      <c r="N35" s="163">
        <v>2.5249999999999999</v>
      </c>
      <c r="O35" s="163">
        <f>ROUND(E35*N35,2)</f>
        <v>8.1199999999999992</v>
      </c>
      <c r="P35" s="163">
        <v>0</v>
      </c>
      <c r="Q35" s="163">
        <f>ROUND(E35*P35,2)</f>
        <v>0</v>
      </c>
      <c r="R35" s="163"/>
      <c r="S35" s="163" t="s">
        <v>166</v>
      </c>
      <c r="T35" s="163" t="s">
        <v>166</v>
      </c>
      <c r="U35" s="163">
        <v>0.47699999999999998</v>
      </c>
      <c r="V35" s="163">
        <f>ROUND(E35*U35,2)</f>
        <v>1.53</v>
      </c>
      <c r="W35" s="163"/>
      <c r="X35" s="153"/>
      <c r="Y35" s="153"/>
      <c r="Z35" s="153"/>
      <c r="AA35" s="153"/>
      <c r="AB35" s="153"/>
      <c r="AC35" s="153"/>
      <c r="AD35" s="153"/>
      <c r="AE35" s="153"/>
      <c r="AF35" s="153"/>
      <c r="AG35" s="153" t="s">
        <v>157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78">
        <v>27</v>
      </c>
      <c r="B36" s="179" t="s">
        <v>212</v>
      </c>
      <c r="C36" s="187" t="s">
        <v>213</v>
      </c>
      <c r="D36" s="180" t="s">
        <v>165</v>
      </c>
      <c r="E36" s="181">
        <v>4.32</v>
      </c>
      <c r="F36" s="182"/>
      <c r="G36" s="183">
        <f>ROUND(E36*F36,2)</f>
        <v>0</v>
      </c>
      <c r="H36" s="164"/>
      <c r="I36" s="163">
        <f>ROUND(E36*H36,2)</f>
        <v>0</v>
      </c>
      <c r="J36" s="164"/>
      <c r="K36" s="163">
        <f>ROUND(E36*J36,2)</f>
        <v>0</v>
      </c>
      <c r="L36" s="163">
        <v>21</v>
      </c>
      <c r="M36" s="163">
        <f>G36*(1+L36/100)</f>
        <v>0</v>
      </c>
      <c r="N36" s="163">
        <v>3.9199999999999999E-2</v>
      </c>
      <c r="O36" s="163">
        <f>ROUND(E36*N36,2)</f>
        <v>0.17</v>
      </c>
      <c r="P36" s="163">
        <v>0</v>
      </c>
      <c r="Q36" s="163">
        <f>ROUND(E36*P36,2)</f>
        <v>0</v>
      </c>
      <c r="R36" s="163"/>
      <c r="S36" s="163" t="s">
        <v>166</v>
      </c>
      <c r="T36" s="163" t="s">
        <v>166</v>
      </c>
      <c r="U36" s="163">
        <v>1.05</v>
      </c>
      <c r="V36" s="163">
        <f>ROUND(E36*U36,2)</f>
        <v>4.54</v>
      </c>
      <c r="W36" s="163"/>
      <c r="X36" s="153"/>
      <c r="Y36" s="153"/>
      <c r="Z36" s="153"/>
      <c r="AA36" s="153"/>
      <c r="AB36" s="153"/>
      <c r="AC36" s="153"/>
      <c r="AD36" s="153"/>
      <c r="AE36" s="153"/>
      <c r="AF36" s="153"/>
      <c r="AG36" s="153" t="s">
        <v>157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78">
        <v>28</v>
      </c>
      <c r="B37" s="179" t="s">
        <v>214</v>
      </c>
      <c r="C37" s="187" t="s">
        <v>215</v>
      </c>
      <c r="D37" s="180" t="s">
        <v>165</v>
      </c>
      <c r="E37" s="181">
        <v>4.32</v>
      </c>
      <c r="F37" s="182"/>
      <c r="G37" s="183">
        <f>ROUND(E37*F37,2)</f>
        <v>0</v>
      </c>
      <c r="H37" s="164"/>
      <c r="I37" s="163">
        <f>ROUND(E37*H37,2)</f>
        <v>0</v>
      </c>
      <c r="J37" s="164"/>
      <c r="K37" s="163">
        <f>ROUND(E37*J37,2)</f>
        <v>0</v>
      </c>
      <c r="L37" s="163">
        <v>21</v>
      </c>
      <c r="M37" s="163">
        <f>G37*(1+L37/100)</f>
        <v>0</v>
      </c>
      <c r="N37" s="163">
        <v>0</v>
      </c>
      <c r="O37" s="163">
        <f>ROUND(E37*N37,2)</f>
        <v>0</v>
      </c>
      <c r="P37" s="163">
        <v>0</v>
      </c>
      <c r="Q37" s="163">
        <f>ROUND(E37*P37,2)</f>
        <v>0</v>
      </c>
      <c r="R37" s="163"/>
      <c r="S37" s="163" t="s">
        <v>166</v>
      </c>
      <c r="T37" s="163" t="s">
        <v>166</v>
      </c>
      <c r="U37" s="163">
        <v>0.32</v>
      </c>
      <c r="V37" s="163">
        <f>ROUND(E37*U37,2)</f>
        <v>1.38</v>
      </c>
      <c r="W37" s="163"/>
      <c r="X37" s="153"/>
      <c r="Y37" s="153"/>
      <c r="Z37" s="153"/>
      <c r="AA37" s="153"/>
      <c r="AB37" s="153"/>
      <c r="AC37" s="153"/>
      <c r="AD37" s="153"/>
      <c r="AE37" s="153"/>
      <c r="AF37" s="153"/>
      <c r="AG37" s="153" t="s">
        <v>157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x14ac:dyDescent="0.2">
      <c r="A38" s="166" t="s">
        <v>150</v>
      </c>
      <c r="B38" s="167" t="s">
        <v>73</v>
      </c>
      <c r="C38" s="186" t="s">
        <v>74</v>
      </c>
      <c r="D38" s="168"/>
      <c r="E38" s="169"/>
      <c r="F38" s="170"/>
      <c r="G38" s="171">
        <f>SUMIF(AG39:AG50,"&lt;&gt;NOR",G39:G50)</f>
        <v>0</v>
      </c>
      <c r="H38" s="165"/>
      <c r="I38" s="165">
        <f>SUM(I39:I50)</f>
        <v>0</v>
      </c>
      <c r="J38" s="165"/>
      <c r="K38" s="165">
        <f>SUM(K39:K50)</f>
        <v>0</v>
      </c>
      <c r="L38" s="165"/>
      <c r="M38" s="165">
        <f>SUM(M39:M50)</f>
        <v>0</v>
      </c>
      <c r="N38" s="165"/>
      <c r="O38" s="165">
        <f>SUM(O39:O50)</f>
        <v>13.84</v>
      </c>
      <c r="P38" s="165"/>
      <c r="Q38" s="165">
        <f>SUM(Q39:Q50)</f>
        <v>0</v>
      </c>
      <c r="R38" s="165"/>
      <c r="S38" s="165"/>
      <c r="T38" s="165"/>
      <c r="U38" s="165"/>
      <c r="V38" s="165">
        <f>SUM(V39:V50)</f>
        <v>40.47999999999999</v>
      </c>
      <c r="W38" s="165"/>
      <c r="AG38" t="s">
        <v>151</v>
      </c>
    </row>
    <row r="39" spans="1:60" outlineLevel="1" x14ac:dyDescent="0.2">
      <c r="A39" s="178">
        <v>29</v>
      </c>
      <c r="B39" s="179" t="s">
        <v>216</v>
      </c>
      <c r="C39" s="187" t="s">
        <v>217</v>
      </c>
      <c r="D39" s="180" t="s">
        <v>189</v>
      </c>
      <c r="E39" s="181">
        <v>6.39</v>
      </c>
      <c r="F39" s="182"/>
      <c r="G39" s="183">
        <f t="shared" ref="G39:G50" si="7">ROUND(E39*F39,2)</f>
        <v>0</v>
      </c>
      <c r="H39" s="164"/>
      <c r="I39" s="163">
        <f t="shared" ref="I39:I50" si="8">ROUND(E39*H39,2)</f>
        <v>0</v>
      </c>
      <c r="J39" s="164"/>
      <c r="K39" s="163">
        <f t="shared" ref="K39:K50" si="9">ROUND(E39*J39,2)</f>
        <v>0</v>
      </c>
      <c r="L39" s="163">
        <v>21</v>
      </c>
      <c r="M39" s="163">
        <f t="shared" ref="M39:M50" si="10">G39*(1+L39/100)</f>
        <v>0</v>
      </c>
      <c r="N39" s="163">
        <v>1.73916</v>
      </c>
      <c r="O39" s="163">
        <f t="shared" ref="O39:O50" si="11">ROUND(E39*N39,2)</f>
        <v>11.11</v>
      </c>
      <c r="P39" s="163">
        <v>0</v>
      </c>
      <c r="Q39" s="163">
        <f t="shared" ref="Q39:Q50" si="12">ROUND(E39*P39,2)</f>
        <v>0</v>
      </c>
      <c r="R39" s="163"/>
      <c r="S39" s="163" t="s">
        <v>166</v>
      </c>
      <c r="T39" s="163" t="s">
        <v>166</v>
      </c>
      <c r="U39" s="163">
        <v>3.8420000000000001</v>
      </c>
      <c r="V39" s="163">
        <f t="shared" ref="V39:V50" si="13">ROUND(E39*U39,2)</f>
        <v>24.55</v>
      </c>
      <c r="W39" s="163"/>
      <c r="X39" s="153"/>
      <c r="Y39" s="153"/>
      <c r="Z39" s="153"/>
      <c r="AA39" s="153"/>
      <c r="AB39" s="153"/>
      <c r="AC39" s="153"/>
      <c r="AD39" s="153"/>
      <c r="AE39" s="153"/>
      <c r="AF39" s="153"/>
      <c r="AG39" s="153" t="s">
        <v>157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78">
        <v>30</v>
      </c>
      <c r="B40" s="179" t="s">
        <v>218</v>
      </c>
      <c r="C40" s="187" t="s">
        <v>219</v>
      </c>
      <c r="D40" s="180" t="s">
        <v>220</v>
      </c>
      <c r="E40" s="181">
        <v>2</v>
      </c>
      <c r="F40" s="182"/>
      <c r="G40" s="183">
        <f t="shared" si="7"/>
        <v>0</v>
      </c>
      <c r="H40" s="164"/>
      <c r="I40" s="163">
        <f t="shared" si="8"/>
        <v>0</v>
      </c>
      <c r="J40" s="164"/>
      <c r="K40" s="163">
        <f t="shared" si="9"/>
        <v>0</v>
      </c>
      <c r="L40" s="163">
        <v>21</v>
      </c>
      <c r="M40" s="163">
        <f t="shared" si="10"/>
        <v>0</v>
      </c>
      <c r="N40" s="163">
        <v>0.11842</v>
      </c>
      <c r="O40" s="163">
        <f t="shared" si="11"/>
        <v>0.24</v>
      </c>
      <c r="P40" s="163">
        <v>0</v>
      </c>
      <c r="Q40" s="163">
        <f t="shared" si="12"/>
        <v>0</v>
      </c>
      <c r="R40" s="163"/>
      <c r="S40" s="163" t="s">
        <v>166</v>
      </c>
      <c r="T40" s="163" t="s">
        <v>166</v>
      </c>
      <c r="U40" s="163">
        <v>0.55100000000000005</v>
      </c>
      <c r="V40" s="163">
        <f t="shared" si="13"/>
        <v>1.1000000000000001</v>
      </c>
      <c r="W40" s="163"/>
      <c r="X40" s="153"/>
      <c r="Y40" s="153"/>
      <c r="Z40" s="153"/>
      <c r="AA40" s="153"/>
      <c r="AB40" s="153"/>
      <c r="AC40" s="153"/>
      <c r="AD40" s="153"/>
      <c r="AE40" s="153"/>
      <c r="AF40" s="153"/>
      <c r="AG40" s="153" t="s">
        <v>157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78">
        <v>31</v>
      </c>
      <c r="B41" s="179" t="s">
        <v>221</v>
      </c>
      <c r="C41" s="187" t="s">
        <v>222</v>
      </c>
      <c r="D41" s="180" t="s">
        <v>165</v>
      </c>
      <c r="E41" s="181">
        <v>13.23</v>
      </c>
      <c r="F41" s="182"/>
      <c r="G41" s="183">
        <f t="shared" si="7"/>
        <v>0</v>
      </c>
      <c r="H41" s="164"/>
      <c r="I41" s="163">
        <f t="shared" si="8"/>
        <v>0</v>
      </c>
      <c r="J41" s="164"/>
      <c r="K41" s="163">
        <f t="shared" si="9"/>
        <v>0</v>
      </c>
      <c r="L41" s="163">
        <v>21</v>
      </c>
      <c r="M41" s="163">
        <f t="shared" si="10"/>
        <v>0</v>
      </c>
      <c r="N41" s="163">
        <v>0.10100000000000001</v>
      </c>
      <c r="O41" s="163">
        <f t="shared" si="11"/>
        <v>1.34</v>
      </c>
      <c r="P41" s="163">
        <v>0</v>
      </c>
      <c r="Q41" s="163">
        <f t="shared" si="12"/>
        <v>0</v>
      </c>
      <c r="R41" s="163"/>
      <c r="S41" s="163" t="s">
        <v>166</v>
      </c>
      <c r="T41" s="163" t="s">
        <v>166</v>
      </c>
      <c r="U41" s="163">
        <v>0.45</v>
      </c>
      <c r="V41" s="163">
        <f t="shared" si="13"/>
        <v>5.95</v>
      </c>
      <c r="W41" s="163"/>
      <c r="X41" s="153"/>
      <c r="Y41" s="153"/>
      <c r="Z41" s="153"/>
      <c r="AA41" s="153"/>
      <c r="AB41" s="153"/>
      <c r="AC41" s="153"/>
      <c r="AD41" s="153"/>
      <c r="AE41" s="153"/>
      <c r="AF41" s="153"/>
      <c r="AG41" s="153" t="s">
        <v>157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78">
        <v>32</v>
      </c>
      <c r="B42" s="179" t="s">
        <v>223</v>
      </c>
      <c r="C42" s="187" t="s">
        <v>224</v>
      </c>
      <c r="D42" s="180" t="s">
        <v>165</v>
      </c>
      <c r="E42" s="181">
        <v>0.81</v>
      </c>
      <c r="F42" s="182"/>
      <c r="G42" s="183">
        <f t="shared" si="7"/>
        <v>0</v>
      </c>
      <c r="H42" s="164"/>
      <c r="I42" s="163">
        <f t="shared" si="8"/>
        <v>0</v>
      </c>
      <c r="J42" s="164"/>
      <c r="K42" s="163">
        <f t="shared" si="9"/>
        <v>0</v>
      </c>
      <c r="L42" s="163">
        <v>21</v>
      </c>
      <c r="M42" s="163">
        <f t="shared" si="10"/>
        <v>0</v>
      </c>
      <c r="N42" s="163">
        <v>0.45139000000000001</v>
      </c>
      <c r="O42" s="163">
        <f t="shared" si="11"/>
        <v>0.37</v>
      </c>
      <c r="P42" s="163">
        <v>0</v>
      </c>
      <c r="Q42" s="163">
        <f t="shared" si="12"/>
        <v>0</v>
      </c>
      <c r="R42" s="163"/>
      <c r="S42" s="163" t="s">
        <v>166</v>
      </c>
      <c r="T42" s="163" t="s">
        <v>166</v>
      </c>
      <c r="U42" s="163">
        <v>2.2610000000000001</v>
      </c>
      <c r="V42" s="163">
        <f t="shared" si="13"/>
        <v>1.83</v>
      </c>
      <c r="W42" s="163"/>
      <c r="X42" s="153"/>
      <c r="Y42" s="153"/>
      <c r="Z42" s="153"/>
      <c r="AA42" s="153"/>
      <c r="AB42" s="153"/>
      <c r="AC42" s="153"/>
      <c r="AD42" s="153"/>
      <c r="AE42" s="153"/>
      <c r="AF42" s="153"/>
      <c r="AG42" s="153" t="s">
        <v>162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78">
        <v>33</v>
      </c>
      <c r="B43" s="179" t="s">
        <v>225</v>
      </c>
      <c r="C43" s="187" t="s">
        <v>226</v>
      </c>
      <c r="D43" s="180" t="s">
        <v>171</v>
      </c>
      <c r="E43" s="181">
        <v>6.1920000000000003E-2</v>
      </c>
      <c r="F43" s="182"/>
      <c r="G43" s="183">
        <f t="shared" si="7"/>
        <v>0</v>
      </c>
      <c r="H43" s="164"/>
      <c r="I43" s="163">
        <f t="shared" si="8"/>
        <v>0</v>
      </c>
      <c r="J43" s="164"/>
      <c r="K43" s="163">
        <f t="shared" si="9"/>
        <v>0</v>
      </c>
      <c r="L43" s="163">
        <v>21</v>
      </c>
      <c r="M43" s="163">
        <f t="shared" si="10"/>
        <v>0</v>
      </c>
      <c r="N43" s="163">
        <v>1.7090000000000001E-2</v>
      </c>
      <c r="O43" s="163">
        <f t="shared" si="11"/>
        <v>0</v>
      </c>
      <c r="P43" s="163">
        <v>0</v>
      </c>
      <c r="Q43" s="163">
        <f t="shared" si="12"/>
        <v>0</v>
      </c>
      <c r="R43" s="163"/>
      <c r="S43" s="163" t="s">
        <v>166</v>
      </c>
      <c r="T43" s="163" t="s">
        <v>166</v>
      </c>
      <c r="U43" s="163">
        <v>16.582999999999998</v>
      </c>
      <c r="V43" s="163">
        <f t="shared" si="13"/>
        <v>1.03</v>
      </c>
      <c r="W43" s="163"/>
      <c r="X43" s="153"/>
      <c r="Y43" s="153"/>
      <c r="Z43" s="153"/>
      <c r="AA43" s="153"/>
      <c r="AB43" s="153"/>
      <c r="AC43" s="153"/>
      <c r="AD43" s="153"/>
      <c r="AE43" s="153"/>
      <c r="AF43" s="153"/>
      <c r="AG43" s="153" t="s">
        <v>162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ht="22.5" outlineLevel="1" x14ac:dyDescent="0.2">
      <c r="A44" s="178">
        <v>34</v>
      </c>
      <c r="B44" s="179" t="s">
        <v>227</v>
      </c>
      <c r="C44" s="187" t="s">
        <v>228</v>
      </c>
      <c r="D44" s="180" t="s">
        <v>171</v>
      </c>
      <c r="E44" s="181">
        <v>6.6869999999999999E-2</v>
      </c>
      <c r="F44" s="182"/>
      <c r="G44" s="183">
        <f t="shared" si="7"/>
        <v>0</v>
      </c>
      <c r="H44" s="164"/>
      <c r="I44" s="163">
        <f t="shared" si="8"/>
        <v>0</v>
      </c>
      <c r="J44" s="164"/>
      <c r="K44" s="163">
        <f t="shared" si="9"/>
        <v>0</v>
      </c>
      <c r="L44" s="163">
        <v>21</v>
      </c>
      <c r="M44" s="163">
        <f t="shared" si="10"/>
        <v>0</v>
      </c>
      <c r="N44" s="163">
        <v>1</v>
      </c>
      <c r="O44" s="163">
        <f t="shared" si="11"/>
        <v>7.0000000000000007E-2</v>
      </c>
      <c r="P44" s="163">
        <v>0</v>
      </c>
      <c r="Q44" s="163">
        <f t="shared" si="12"/>
        <v>0</v>
      </c>
      <c r="R44" s="163" t="s">
        <v>229</v>
      </c>
      <c r="S44" s="163" t="s">
        <v>166</v>
      </c>
      <c r="T44" s="163" t="s">
        <v>166</v>
      </c>
      <c r="U44" s="163">
        <v>0</v>
      </c>
      <c r="V44" s="163">
        <f t="shared" si="13"/>
        <v>0</v>
      </c>
      <c r="W44" s="163"/>
      <c r="X44" s="153"/>
      <c r="Y44" s="153"/>
      <c r="Z44" s="153"/>
      <c r="AA44" s="153"/>
      <c r="AB44" s="153"/>
      <c r="AC44" s="153"/>
      <c r="AD44" s="153"/>
      <c r="AE44" s="153"/>
      <c r="AF44" s="153"/>
      <c r="AG44" s="153" t="s">
        <v>230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78">
        <v>35</v>
      </c>
      <c r="B45" s="179" t="s">
        <v>231</v>
      </c>
      <c r="C45" s="187" t="s">
        <v>232</v>
      </c>
      <c r="D45" s="180" t="s">
        <v>165</v>
      </c>
      <c r="E45" s="181">
        <v>2.6448</v>
      </c>
      <c r="F45" s="182"/>
      <c r="G45" s="183">
        <f t="shared" si="7"/>
        <v>0</v>
      </c>
      <c r="H45" s="164"/>
      <c r="I45" s="163">
        <f t="shared" si="8"/>
        <v>0</v>
      </c>
      <c r="J45" s="164"/>
      <c r="K45" s="163">
        <f t="shared" si="9"/>
        <v>0</v>
      </c>
      <c r="L45" s="163">
        <v>21</v>
      </c>
      <c r="M45" s="163">
        <f t="shared" si="10"/>
        <v>0</v>
      </c>
      <c r="N45" s="163">
        <v>8.0000000000000007E-5</v>
      </c>
      <c r="O45" s="163">
        <f t="shared" si="11"/>
        <v>0</v>
      </c>
      <c r="P45" s="163">
        <v>0</v>
      </c>
      <c r="Q45" s="163">
        <f t="shared" si="12"/>
        <v>0</v>
      </c>
      <c r="R45" s="163"/>
      <c r="S45" s="163" t="s">
        <v>166</v>
      </c>
      <c r="T45" s="163" t="s">
        <v>166</v>
      </c>
      <c r="U45" s="163">
        <v>0.156</v>
      </c>
      <c r="V45" s="163">
        <f t="shared" si="13"/>
        <v>0.41</v>
      </c>
      <c r="W45" s="163"/>
      <c r="X45" s="153"/>
      <c r="Y45" s="153"/>
      <c r="Z45" s="153"/>
      <c r="AA45" s="153"/>
      <c r="AB45" s="153"/>
      <c r="AC45" s="153"/>
      <c r="AD45" s="153"/>
      <c r="AE45" s="153"/>
      <c r="AF45" s="153"/>
      <c r="AG45" s="153" t="s">
        <v>162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78">
        <v>36</v>
      </c>
      <c r="B46" s="179" t="s">
        <v>233</v>
      </c>
      <c r="C46" s="187" t="s">
        <v>234</v>
      </c>
      <c r="D46" s="180" t="s">
        <v>165</v>
      </c>
      <c r="E46" s="181">
        <v>1.36</v>
      </c>
      <c r="F46" s="182"/>
      <c r="G46" s="183">
        <f t="shared" si="7"/>
        <v>0</v>
      </c>
      <c r="H46" s="164"/>
      <c r="I46" s="163">
        <f t="shared" si="8"/>
        <v>0</v>
      </c>
      <c r="J46" s="164"/>
      <c r="K46" s="163">
        <f t="shared" si="9"/>
        <v>0</v>
      </c>
      <c r="L46" s="163">
        <v>21</v>
      </c>
      <c r="M46" s="163">
        <f t="shared" si="10"/>
        <v>0</v>
      </c>
      <c r="N46" s="163">
        <v>4.777E-2</v>
      </c>
      <c r="O46" s="163">
        <f t="shared" si="11"/>
        <v>0.06</v>
      </c>
      <c r="P46" s="163">
        <v>0</v>
      </c>
      <c r="Q46" s="163">
        <f t="shared" si="12"/>
        <v>0</v>
      </c>
      <c r="R46" s="163"/>
      <c r="S46" s="163" t="s">
        <v>166</v>
      </c>
      <c r="T46" s="163" t="s">
        <v>166</v>
      </c>
      <c r="U46" s="163">
        <v>0.42480000000000001</v>
      </c>
      <c r="V46" s="163">
        <f t="shared" si="13"/>
        <v>0.57999999999999996</v>
      </c>
      <c r="W46" s="163"/>
      <c r="X46" s="153"/>
      <c r="Y46" s="153"/>
      <c r="Z46" s="153"/>
      <c r="AA46" s="153"/>
      <c r="AB46" s="153"/>
      <c r="AC46" s="153"/>
      <c r="AD46" s="153"/>
      <c r="AE46" s="153"/>
      <c r="AF46" s="153"/>
      <c r="AG46" s="153" t="s">
        <v>162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78">
        <v>37</v>
      </c>
      <c r="B47" s="179" t="s">
        <v>235</v>
      </c>
      <c r="C47" s="187" t="s">
        <v>236</v>
      </c>
      <c r="D47" s="180" t="s">
        <v>165</v>
      </c>
      <c r="E47" s="181">
        <v>0.44800000000000001</v>
      </c>
      <c r="F47" s="182"/>
      <c r="G47" s="183">
        <f t="shared" si="7"/>
        <v>0</v>
      </c>
      <c r="H47" s="164"/>
      <c r="I47" s="163">
        <f t="shared" si="8"/>
        <v>0</v>
      </c>
      <c r="J47" s="164"/>
      <c r="K47" s="163">
        <f t="shared" si="9"/>
        <v>0</v>
      </c>
      <c r="L47" s="163">
        <v>21</v>
      </c>
      <c r="M47" s="163">
        <f t="shared" si="10"/>
        <v>0</v>
      </c>
      <c r="N47" s="163">
        <v>0.1656</v>
      </c>
      <c r="O47" s="163">
        <f t="shared" si="11"/>
        <v>7.0000000000000007E-2</v>
      </c>
      <c r="P47" s="163">
        <v>0</v>
      </c>
      <c r="Q47" s="163">
        <f t="shared" si="12"/>
        <v>0</v>
      </c>
      <c r="R47" s="163"/>
      <c r="S47" s="163" t="s">
        <v>166</v>
      </c>
      <c r="T47" s="163" t="s">
        <v>166</v>
      </c>
      <c r="U47" s="163">
        <v>1.2225999999999999</v>
      </c>
      <c r="V47" s="163">
        <f t="shared" si="13"/>
        <v>0.55000000000000004</v>
      </c>
      <c r="W47" s="163"/>
      <c r="X47" s="153"/>
      <c r="Y47" s="153"/>
      <c r="Z47" s="153"/>
      <c r="AA47" s="153"/>
      <c r="AB47" s="153"/>
      <c r="AC47" s="153"/>
      <c r="AD47" s="153"/>
      <c r="AE47" s="153"/>
      <c r="AF47" s="153"/>
      <c r="AG47" s="153" t="s">
        <v>162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78">
        <v>38</v>
      </c>
      <c r="B48" s="179" t="s">
        <v>237</v>
      </c>
      <c r="C48" s="187" t="s">
        <v>238</v>
      </c>
      <c r="D48" s="180" t="s">
        <v>189</v>
      </c>
      <c r="E48" s="181">
        <v>7.8399999999999997E-2</v>
      </c>
      <c r="F48" s="182"/>
      <c r="G48" s="183">
        <f t="shared" si="7"/>
        <v>0</v>
      </c>
      <c r="H48" s="164"/>
      <c r="I48" s="163">
        <f t="shared" si="8"/>
        <v>0</v>
      </c>
      <c r="J48" s="164"/>
      <c r="K48" s="163">
        <f t="shared" si="9"/>
        <v>0</v>
      </c>
      <c r="L48" s="163">
        <v>21</v>
      </c>
      <c r="M48" s="163">
        <f t="shared" si="10"/>
        <v>0</v>
      </c>
      <c r="N48" s="163">
        <v>1.796</v>
      </c>
      <c r="O48" s="163">
        <f t="shared" si="11"/>
        <v>0.14000000000000001</v>
      </c>
      <c r="P48" s="163">
        <v>0</v>
      </c>
      <c r="Q48" s="163">
        <f t="shared" si="12"/>
        <v>0</v>
      </c>
      <c r="R48" s="163"/>
      <c r="S48" s="163" t="s">
        <v>166</v>
      </c>
      <c r="T48" s="163" t="s">
        <v>166</v>
      </c>
      <c r="U48" s="163">
        <v>6.8680000000000003</v>
      </c>
      <c r="V48" s="163">
        <f t="shared" si="13"/>
        <v>0.54</v>
      </c>
      <c r="W48" s="163"/>
      <c r="X48" s="153"/>
      <c r="Y48" s="153"/>
      <c r="Z48" s="153"/>
      <c r="AA48" s="153"/>
      <c r="AB48" s="153"/>
      <c r="AC48" s="153"/>
      <c r="AD48" s="153"/>
      <c r="AE48" s="153"/>
      <c r="AF48" s="153"/>
      <c r="AG48" s="153" t="s">
        <v>162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78">
        <v>39</v>
      </c>
      <c r="B49" s="179" t="s">
        <v>239</v>
      </c>
      <c r="C49" s="187" t="s">
        <v>240</v>
      </c>
      <c r="D49" s="180" t="s">
        <v>220</v>
      </c>
      <c r="E49" s="181">
        <v>1</v>
      </c>
      <c r="F49" s="182"/>
      <c r="G49" s="183">
        <f t="shared" si="7"/>
        <v>0</v>
      </c>
      <c r="H49" s="164"/>
      <c r="I49" s="163">
        <f t="shared" si="8"/>
        <v>0</v>
      </c>
      <c r="J49" s="164"/>
      <c r="K49" s="163">
        <f t="shared" si="9"/>
        <v>0</v>
      </c>
      <c r="L49" s="163">
        <v>21</v>
      </c>
      <c r="M49" s="163">
        <f t="shared" si="10"/>
        <v>0</v>
      </c>
      <c r="N49" s="163">
        <v>0.17882999999999999</v>
      </c>
      <c r="O49" s="163">
        <f t="shared" si="11"/>
        <v>0.18</v>
      </c>
      <c r="P49" s="163">
        <v>0</v>
      </c>
      <c r="Q49" s="163">
        <f t="shared" si="12"/>
        <v>0</v>
      </c>
      <c r="R49" s="163"/>
      <c r="S49" s="163" t="s">
        <v>166</v>
      </c>
      <c r="T49" s="163" t="s">
        <v>166</v>
      </c>
      <c r="U49" s="163">
        <v>0.79025999999999996</v>
      </c>
      <c r="V49" s="163">
        <f t="shared" si="13"/>
        <v>0.79</v>
      </c>
      <c r="W49" s="163"/>
      <c r="X49" s="153"/>
      <c r="Y49" s="153"/>
      <c r="Z49" s="153"/>
      <c r="AA49" s="153"/>
      <c r="AB49" s="153"/>
      <c r="AC49" s="153"/>
      <c r="AD49" s="153"/>
      <c r="AE49" s="153"/>
      <c r="AF49" s="153"/>
      <c r="AG49" s="153" t="s">
        <v>162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78">
        <v>40</v>
      </c>
      <c r="B50" s="179" t="s">
        <v>241</v>
      </c>
      <c r="C50" s="187" t="s">
        <v>242</v>
      </c>
      <c r="D50" s="180" t="s">
        <v>189</v>
      </c>
      <c r="E50" s="181">
        <v>0.44550000000000001</v>
      </c>
      <c r="F50" s="182"/>
      <c r="G50" s="183">
        <f t="shared" si="7"/>
        <v>0</v>
      </c>
      <c r="H50" s="164"/>
      <c r="I50" s="163">
        <f t="shared" si="8"/>
        <v>0</v>
      </c>
      <c r="J50" s="164"/>
      <c r="K50" s="163">
        <f t="shared" si="9"/>
        <v>0</v>
      </c>
      <c r="L50" s="163">
        <v>21</v>
      </c>
      <c r="M50" s="163">
        <f t="shared" si="10"/>
        <v>0</v>
      </c>
      <c r="N50" s="163">
        <v>0.58069999999999999</v>
      </c>
      <c r="O50" s="163">
        <f t="shared" si="11"/>
        <v>0.26</v>
      </c>
      <c r="P50" s="163">
        <v>0</v>
      </c>
      <c r="Q50" s="163">
        <f t="shared" si="12"/>
        <v>0</v>
      </c>
      <c r="R50" s="163"/>
      <c r="S50" s="163" t="s">
        <v>166</v>
      </c>
      <c r="T50" s="163" t="s">
        <v>166</v>
      </c>
      <c r="U50" s="163">
        <v>7.0644200000000001</v>
      </c>
      <c r="V50" s="163">
        <f t="shared" si="13"/>
        <v>3.15</v>
      </c>
      <c r="W50" s="163"/>
      <c r="X50" s="153"/>
      <c r="Y50" s="153"/>
      <c r="Z50" s="153"/>
      <c r="AA50" s="153"/>
      <c r="AB50" s="153"/>
      <c r="AC50" s="153"/>
      <c r="AD50" s="153"/>
      <c r="AE50" s="153"/>
      <c r="AF50" s="153"/>
      <c r="AG50" s="153" t="s">
        <v>162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25.5" x14ac:dyDescent="0.2">
      <c r="A51" s="166" t="s">
        <v>150</v>
      </c>
      <c r="B51" s="167" t="s">
        <v>75</v>
      </c>
      <c r="C51" s="186" t="s">
        <v>76</v>
      </c>
      <c r="D51" s="168"/>
      <c r="E51" s="169"/>
      <c r="F51" s="170"/>
      <c r="G51" s="171">
        <f>SUMIF(AG52:AG58,"&lt;&gt;NOR",G52:G58)</f>
        <v>0</v>
      </c>
      <c r="H51" s="165"/>
      <c r="I51" s="165">
        <f>SUM(I52:I58)</f>
        <v>0</v>
      </c>
      <c r="J51" s="165"/>
      <c r="K51" s="165">
        <f>SUM(K52:K58)</f>
        <v>0</v>
      </c>
      <c r="L51" s="165"/>
      <c r="M51" s="165">
        <f>SUM(M52:M58)</f>
        <v>0</v>
      </c>
      <c r="N51" s="165"/>
      <c r="O51" s="165">
        <f>SUM(O52:O58)</f>
        <v>26.72</v>
      </c>
      <c r="P51" s="165"/>
      <c r="Q51" s="165">
        <f>SUM(Q52:Q58)</f>
        <v>0</v>
      </c>
      <c r="R51" s="165"/>
      <c r="S51" s="165"/>
      <c r="T51" s="165"/>
      <c r="U51" s="165"/>
      <c r="V51" s="165">
        <f>SUM(V52:V58)</f>
        <v>8.08</v>
      </c>
      <c r="W51" s="165"/>
      <c r="AG51" t="s">
        <v>151</v>
      </c>
    </row>
    <row r="52" spans="1:60" outlineLevel="1" x14ac:dyDescent="0.2">
      <c r="A52" s="178">
        <v>41</v>
      </c>
      <c r="B52" s="179" t="s">
        <v>243</v>
      </c>
      <c r="C52" s="187" t="s">
        <v>244</v>
      </c>
      <c r="D52" s="180" t="s">
        <v>165</v>
      </c>
      <c r="E52" s="181">
        <v>19.21</v>
      </c>
      <c r="F52" s="182"/>
      <c r="G52" s="183">
        <f t="shared" ref="G52:G58" si="14">ROUND(E52*F52,2)</f>
        <v>0</v>
      </c>
      <c r="H52" s="164"/>
      <c r="I52" s="163">
        <f t="shared" ref="I52:I58" si="15">ROUND(E52*H52,2)</f>
        <v>0</v>
      </c>
      <c r="J52" s="164"/>
      <c r="K52" s="163">
        <f t="shared" ref="K52:K58" si="16">ROUND(E52*J52,2)</f>
        <v>0</v>
      </c>
      <c r="L52" s="163">
        <v>21</v>
      </c>
      <c r="M52" s="163">
        <f t="shared" ref="M52:M58" si="17">G52*(1+L52/100)</f>
        <v>0</v>
      </c>
      <c r="N52" s="163">
        <v>8.0000000000000007E-5</v>
      </c>
      <c r="O52" s="163">
        <f t="shared" ref="O52:O58" si="18">ROUND(E52*N52,2)</f>
        <v>0</v>
      </c>
      <c r="P52" s="163">
        <v>0</v>
      </c>
      <c r="Q52" s="163">
        <f t="shared" ref="Q52:Q58" si="19">ROUND(E52*P52,2)</f>
        <v>0</v>
      </c>
      <c r="R52" s="163"/>
      <c r="S52" s="163" t="s">
        <v>166</v>
      </c>
      <c r="T52" s="163" t="s">
        <v>166</v>
      </c>
      <c r="U52" s="163">
        <v>0.34</v>
      </c>
      <c r="V52" s="163">
        <f t="shared" ref="V52:V58" si="20">ROUND(E52*U52,2)</f>
        <v>6.53</v>
      </c>
      <c r="W52" s="163"/>
      <c r="X52" s="153"/>
      <c r="Y52" s="153"/>
      <c r="Z52" s="153"/>
      <c r="AA52" s="153"/>
      <c r="AB52" s="153"/>
      <c r="AC52" s="153"/>
      <c r="AD52" s="153"/>
      <c r="AE52" s="153"/>
      <c r="AF52" s="153"/>
      <c r="AG52" s="153" t="s">
        <v>245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78">
        <v>42</v>
      </c>
      <c r="B53" s="179" t="s">
        <v>246</v>
      </c>
      <c r="C53" s="187" t="s">
        <v>247</v>
      </c>
      <c r="D53" s="180" t="s">
        <v>165</v>
      </c>
      <c r="E53" s="181">
        <v>21.131</v>
      </c>
      <c r="F53" s="182"/>
      <c r="G53" s="183">
        <f t="shared" si="14"/>
        <v>0</v>
      </c>
      <c r="H53" s="164"/>
      <c r="I53" s="163">
        <f t="shared" si="15"/>
        <v>0</v>
      </c>
      <c r="J53" s="164"/>
      <c r="K53" s="163">
        <f t="shared" si="16"/>
        <v>0</v>
      </c>
      <c r="L53" s="163">
        <v>21</v>
      </c>
      <c r="M53" s="163">
        <f t="shared" si="17"/>
        <v>0</v>
      </c>
      <c r="N53" s="163">
        <v>2.0000000000000001E-4</v>
      </c>
      <c r="O53" s="163">
        <f t="shared" si="18"/>
        <v>0</v>
      </c>
      <c r="P53" s="163">
        <v>0</v>
      </c>
      <c r="Q53" s="163">
        <f t="shared" si="19"/>
        <v>0</v>
      </c>
      <c r="R53" s="163" t="s">
        <v>229</v>
      </c>
      <c r="S53" s="163" t="s">
        <v>166</v>
      </c>
      <c r="T53" s="163" t="s">
        <v>166</v>
      </c>
      <c r="U53" s="163">
        <v>0</v>
      </c>
      <c r="V53" s="163">
        <f t="shared" si="20"/>
        <v>0</v>
      </c>
      <c r="W53" s="163"/>
      <c r="X53" s="153"/>
      <c r="Y53" s="153"/>
      <c r="Z53" s="153"/>
      <c r="AA53" s="153"/>
      <c r="AB53" s="153"/>
      <c r="AC53" s="153"/>
      <c r="AD53" s="153"/>
      <c r="AE53" s="153"/>
      <c r="AF53" s="153"/>
      <c r="AG53" s="153" t="s">
        <v>248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78">
        <v>43</v>
      </c>
      <c r="B54" s="179" t="s">
        <v>249</v>
      </c>
      <c r="C54" s="187" t="s">
        <v>250</v>
      </c>
      <c r="D54" s="180" t="s">
        <v>165</v>
      </c>
      <c r="E54" s="181">
        <v>23.408999999999999</v>
      </c>
      <c r="F54" s="182"/>
      <c r="G54" s="183">
        <f t="shared" si="14"/>
        <v>0</v>
      </c>
      <c r="H54" s="164"/>
      <c r="I54" s="163">
        <f t="shared" si="15"/>
        <v>0</v>
      </c>
      <c r="J54" s="164"/>
      <c r="K54" s="163">
        <f t="shared" si="16"/>
        <v>0</v>
      </c>
      <c r="L54" s="163">
        <v>21</v>
      </c>
      <c r="M54" s="163">
        <f t="shared" si="17"/>
        <v>0</v>
      </c>
      <c r="N54" s="163">
        <v>0.40714</v>
      </c>
      <c r="O54" s="163">
        <f t="shared" si="18"/>
        <v>9.5299999999999994</v>
      </c>
      <c r="P54" s="163">
        <v>0</v>
      </c>
      <c r="Q54" s="163">
        <f t="shared" si="19"/>
        <v>0</v>
      </c>
      <c r="R54" s="163"/>
      <c r="S54" s="163" t="s">
        <v>166</v>
      </c>
      <c r="T54" s="163" t="s">
        <v>166</v>
      </c>
      <c r="U54" s="163">
        <v>0.03</v>
      </c>
      <c r="V54" s="163">
        <f t="shared" si="20"/>
        <v>0.7</v>
      </c>
      <c r="W54" s="163"/>
      <c r="X54" s="153"/>
      <c r="Y54" s="153"/>
      <c r="Z54" s="153"/>
      <c r="AA54" s="153"/>
      <c r="AB54" s="153"/>
      <c r="AC54" s="153"/>
      <c r="AD54" s="153"/>
      <c r="AE54" s="153"/>
      <c r="AF54" s="153"/>
      <c r="AG54" s="153" t="s">
        <v>157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78">
        <v>44</v>
      </c>
      <c r="B55" s="179" t="s">
        <v>251</v>
      </c>
      <c r="C55" s="187" t="s">
        <v>252</v>
      </c>
      <c r="D55" s="180" t="s">
        <v>165</v>
      </c>
      <c r="E55" s="181">
        <v>23.408999999999999</v>
      </c>
      <c r="F55" s="182"/>
      <c r="G55" s="183">
        <f t="shared" si="14"/>
        <v>0</v>
      </c>
      <c r="H55" s="164"/>
      <c r="I55" s="163">
        <f t="shared" si="15"/>
        <v>0</v>
      </c>
      <c r="J55" s="164"/>
      <c r="K55" s="163">
        <f t="shared" si="16"/>
        <v>0</v>
      </c>
      <c r="L55" s="163">
        <v>21</v>
      </c>
      <c r="M55" s="163">
        <f t="shared" si="17"/>
        <v>0</v>
      </c>
      <c r="N55" s="163">
        <v>0.29160000000000003</v>
      </c>
      <c r="O55" s="163">
        <f t="shared" si="18"/>
        <v>6.83</v>
      </c>
      <c r="P55" s="163">
        <v>0</v>
      </c>
      <c r="Q55" s="163">
        <f t="shared" si="19"/>
        <v>0</v>
      </c>
      <c r="R55" s="163"/>
      <c r="S55" s="163" t="s">
        <v>155</v>
      </c>
      <c r="T55" s="163" t="s">
        <v>172</v>
      </c>
      <c r="U55" s="163">
        <v>0</v>
      </c>
      <c r="V55" s="163">
        <f t="shared" si="20"/>
        <v>0</v>
      </c>
      <c r="W55" s="163"/>
      <c r="X55" s="153"/>
      <c r="Y55" s="153"/>
      <c r="Z55" s="153"/>
      <c r="AA55" s="153"/>
      <c r="AB55" s="153"/>
      <c r="AC55" s="153"/>
      <c r="AD55" s="153"/>
      <c r="AE55" s="153"/>
      <c r="AF55" s="153"/>
      <c r="AG55" s="153" t="s">
        <v>253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78">
        <v>45</v>
      </c>
      <c r="B56" s="179" t="s">
        <v>254</v>
      </c>
      <c r="C56" s="187" t="s">
        <v>255</v>
      </c>
      <c r="D56" s="180" t="s">
        <v>165</v>
      </c>
      <c r="E56" s="181">
        <v>10.025</v>
      </c>
      <c r="F56" s="182"/>
      <c r="G56" s="183">
        <f t="shared" si="14"/>
        <v>0</v>
      </c>
      <c r="H56" s="164"/>
      <c r="I56" s="163">
        <f t="shared" si="15"/>
        <v>0</v>
      </c>
      <c r="J56" s="164"/>
      <c r="K56" s="163">
        <f t="shared" si="16"/>
        <v>0</v>
      </c>
      <c r="L56" s="163">
        <v>21</v>
      </c>
      <c r="M56" s="163">
        <f t="shared" si="17"/>
        <v>0</v>
      </c>
      <c r="N56" s="163">
        <v>0.15271999999999999</v>
      </c>
      <c r="O56" s="163">
        <f t="shared" si="18"/>
        <v>1.53</v>
      </c>
      <c r="P56" s="163">
        <v>0</v>
      </c>
      <c r="Q56" s="163">
        <f t="shared" si="19"/>
        <v>0</v>
      </c>
      <c r="R56" s="163"/>
      <c r="S56" s="163" t="s">
        <v>166</v>
      </c>
      <c r="T56" s="163" t="s">
        <v>166</v>
      </c>
      <c r="U56" s="163">
        <v>2.4E-2</v>
      </c>
      <c r="V56" s="163">
        <f t="shared" si="20"/>
        <v>0.24</v>
      </c>
      <c r="W56" s="163"/>
      <c r="X56" s="153"/>
      <c r="Y56" s="153"/>
      <c r="Z56" s="153"/>
      <c r="AA56" s="153"/>
      <c r="AB56" s="153"/>
      <c r="AC56" s="153"/>
      <c r="AD56" s="153"/>
      <c r="AE56" s="153"/>
      <c r="AF56" s="153"/>
      <c r="AG56" s="153" t="s">
        <v>157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78">
        <v>46</v>
      </c>
      <c r="B57" s="179" t="s">
        <v>256</v>
      </c>
      <c r="C57" s="187" t="s">
        <v>257</v>
      </c>
      <c r="D57" s="180" t="s">
        <v>165</v>
      </c>
      <c r="E57" s="181">
        <v>21.19</v>
      </c>
      <c r="F57" s="182"/>
      <c r="G57" s="183">
        <f t="shared" si="14"/>
        <v>0</v>
      </c>
      <c r="H57" s="164"/>
      <c r="I57" s="163">
        <f t="shared" si="15"/>
        <v>0</v>
      </c>
      <c r="J57" s="164"/>
      <c r="K57" s="163">
        <f t="shared" si="16"/>
        <v>0</v>
      </c>
      <c r="L57" s="163">
        <v>21</v>
      </c>
      <c r="M57" s="163">
        <f t="shared" si="17"/>
        <v>0</v>
      </c>
      <c r="N57" s="163">
        <v>0.37080000000000002</v>
      </c>
      <c r="O57" s="163">
        <f t="shared" si="18"/>
        <v>7.86</v>
      </c>
      <c r="P57" s="163">
        <v>0</v>
      </c>
      <c r="Q57" s="163">
        <f t="shared" si="19"/>
        <v>0</v>
      </c>
      <c r="R57" s="163"/>
      <c r="S57" s="163" t="s">
        <v>166</v>
      </c>
      <c r="T57" s="163" t="s">
        <v>166</v>
      </c>
      <c r="U57" s="163">
        <v>2.9000000000000001E-2</v>
      </c>
      <c r="V57" s="163">
        <f t="shared" si="20"/>
        <v>0.61</v>
      </c>
      <c r="W57" s="163"/>
      <c r="X57" s="153"/>
      <c r="Y57" s="153"/>
      <c r="Z57" s="153"/>
      <c r="AA57" s="153"/>
      <c r="AB57" s="153"/>
      <c r="AC57" s="153"/>
      <c r="AD57" s="153"/>
      <c r="AE57" s="153"/>
      <c r="AF57" s="153"/>
      <c r="AG57" s="153" t="s">
        <v>157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78">
        <v>47</v>
      </c>
      <c r="B58" s="179" t="s">
        <v>258</v>
      </c>
      <c r="C58" s="187" t="s">
        <v>259</v>
      </c>
      <c r="D58" s="180" t="s">
        <v>165</v>
      </c>
      <c r="E58" s="181">
        <v>23.408999999999999</v>
      </c>
      <c r="F58" s="182"/>
      <c r="G58" s="183">
        <f t="shared" si="14"/>
        <v>0</v>
      </c>
      <c r="H58" s="164"/>
      <c r="I58" s="163">
        <f t="shared" si="15"/>
        <v>0</v>
      </c>
      <c r="J58" s="164"/>
      <c r="K58" s="163">
        <f t="shared" si="16"/>
        <v>0</v>
      </c>
      <c r="L58" s="163">
        <v>21</v>
      </c>
      <c r="M58" s="163">
        <f t="shared" si="17"/>
        <v>0</v>
      </c>
      <c r="N58" s="163">
        <v>4.1230000000000003E-2</v>
      </c>
      <c r="O58" s="163">
        <f t="shared" si="18"/>
        <v>0.97</v>
      </c>
      <c r="P58" s="163">
        <v>0</v>
      </c>
      <c r="Q58" s="163">
        <f t="shared" si="19"/>
        <v>0</v>
      </c>
      <c r="R58" s="163"/>
      <c r="S58" s="163" t="s">
        <v>155</v>
      </c>
      <c r="T58" s="163" t="s">
        <v>172</v>
      </c>
      <c r="U58" s="163">
        <v>0</v>
      </c>
      <c r="V58" s="163">
        <f t="shared" si="20"/>
        <v>0</v>
      </c>
      <c r="W58" s="163"/>
      <c r="X58" s="153"/>
      <c r="Y58" s="153"/>
      <c r="Z58" s="153"/>
      <c r="AA58" s="153"/>
      <c r="AB58" s="153"/>
      <c r="AC58" s="153"/>
      <c r="AD58" s="153"/>
      <c r="AE58" s="153"/>
      <c r="AF58" s="153"/>
      <c r="AG58" s="153" t="s">
        <v>157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x14ac:dyDescent="0.2">
      <c r="A59" s="166" t="s">
        <v>150</v>
      </c>
      <c r="B59" s="167" t="s">
        <v>77</v>
      </c>
      <c r="C59" s="186" t="s">
        <v>78</v>
      </c>
      <c r="D59" s="168"/>
      <c r="E59" s="169"/>
      <c r="F59" s="170"/>
      <c r="G59" s="171">
        <f>SUMIF(AG60:AG63,"&lt;&gt;NOR",G60:G63)</f>
        <v>0</v>
      </c>
      <c r="H59" s="165"/>
      <c r="I59" s="165">
        <f>SUM(I60:I63)</f>
        <v>0</v>
      </c>
      <c r="J59" s="165"/>
      <c r="K59" s="165">
        <f>SUM(K60:K63)</f>
        <v>0</v>
      </c>
      <c r="L59" s="165"/>
      <c r="M59" s="165">
        <f>SUM(M60:M63)</f>
        <v>0</v>
      </c>
      <c r="N59" s="165"/>
      <c r="O59" s="165">
        <f>SUM(O60:O63)</f>
        <v>4</v>
      </c>
      <c r="P59" s="165"/>
      <c r="Q59" s="165">
        <f>SUM(Q60:Q63)</f>
        <v>0</v>
      </c>
      <c r="R59" s="165"/>
      <c r="S59" s="165"/>
      <c r="T59" s="165"/>
      <c r="U59" s="165"/>
      <c r="V59" s="165">
        <f>SUM(V60:V63)</f>
        <v>14.33</v>
      </c>
      <c r="W59" s="165"/>
      <c r="AG59" t="s">
        <v>151</v>
      </c>
    </row>
    <row r="60" spans="1:60" ht="22.5" outlineLevel="1" x14ac:dyDescent="0.2">
      <c r="A60" s="178">
        <v>48</v>
      </c>
      <c r="B60" s="179" t="s">
        <v>260</v>
      </c>
      <c r="C60" s="187" t="s">
        <v>261</v>
      </c>
      <c r="D60" s="180" t="s">
        <v>165</v>
      </c>
      <c r="E60" s="181">
        <v>23.408999999999999</v>
      </c>
      <c r="F60" s="182"/>
      <c r="G60" s="183">
        <f>ROUND(E60*F60,2)</f>
        <v>0</v>
      </c>
      <c r="H60" s="164"/>
      <c r="I60" s="163">
        <f>ROUND(E60*H60,2)</f>
        <v>0</v>
      </c>
      <c r="J60" s="164"/>
      <c r="K60" s="163">
        <f>ROUND(E60*J60,2)</f>
        <v>0</v>
      </c>
      <c r="L60" s="163">
        <v>21</v>
      </c>
      <c r="M60" s="163">
        <f>G60*(1+L60/100)</f>
        <v>0</v>
      </c>
      <c r="N60" s="163">
        <v>5.5449999999999999E-2</v>
      </c>
      <c r="O60" s="163">
        <f>ROUND(E60*N60,2)</f>
        <v>1.3</v>
      </c>
      <c r="P60" s="163">
        <v>0</v>
      </c>
      <c r="Q60" s="163">
        <f>ROUND(E60*P60,2)</f>
        <v>0</v>
      </c>
      <c r="R60" s="163"/>
      <c r="S60" s="163" t="s">
        <v>166</v>
      </c>
      <c r="T60" s="163" t="s">
        <v>166</v>
      </c>
      <c r="U60" s="163">
        <v>0.442</v>
      </c>
      <c r="V60" s="163">
        <f>ROUND(E60*U60,2)</f>
        <v>10.35</v>
      </c>
      <c r="W60" s="163"/>
      <c r="X60" s="153"/>
      <c r="Y60" s="153"/>
      <c r="Z60" s="153"/>
      <c r="AA60" s="153"/>
      <c r="AB60" s="153"/>
      <c r="AC60" s="153"/>
      <c r="AD60" s="153"/>
      <c r="AE60" s="153"/>
      <c r="AF60" s="153"/>
      <c r="AG60" s="153" t="s">
        <v>157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78">
        <v>49</v>
      </c>
      <c r="B61" s="179" t="s">
        <v>262</v>
      </c>
      <c r="C61" s="187" t="s">
        <v>263</v>
      </c>
      <c r="D61" s="180" t="s">
        <v>165</v>
      </c>
      <c r="E61" s="181">
        <v>23.408999999999999</v>
      </c>
      <c r="F61" s="182"/>
      <c r="G61" s="183">
        <f>ROUND(E61*F61,2)</f>
        <v>0</v>
      </c>
      <c r="H61" s="164"/>
      <c r="I61" s="163">
        <f>ROUND(E61*H61,2)</f>
        <v>0</v>
      </c>
      <c r="J61" s="164"/>
      <c r="K61" s="163">
        <f>ROUND(E61*J61,2)</f>
        <v>0</v>
      </c>
      <c r="L61" s="163">
        <v>21</v>
      </c>
      <c r="M61" s="163">
        <f>G61*(1+L61/100)</f>
        <v>0</v>
      </c>
      <c r="N61" s="163">
        <v>0</v>
      </c>
      <c r="O61" s="163">
        <f>ROUND(E61*N61,2)</f>
        <v>0</v>
      </c>
      <c r="P61" s="163">
        <v>0</v>
      </c>
      <c r="Q61" s="163">
        <f>ROUND(E61*P61,2)</f>
        <v>0</v>
      </c>
      <c r="R61" s="163"/>
      <c r="S61" s="163" t="s">
        <v>264</v>
      </c>
      <c r="T61" s="163" t="s">
        <v>172</v>
      </c>
      <c r="U61" s="163">
        <v>0.17</v>
      </c>
      <c r="V61" s="163">
        <f>ROUND(E61*U61,2)</f>
        <v>3.98</v>
      </c>
      <c r="W61" s="163"/>
      <c r="X61" s="153"/>
      <c r="Y61" s="153"/>
      <c r="Z61" s="153"/>
      <c r="AA61" s="153"/>
      <c r="AB61" s="153"/>
      <c r="AC61" s="153"/>
      <c r="AD61" s="153"/>
      <c r="AE61" s="153"/>
      <c r="AF61" s="153"/>
      <c r="AG61" s="153" t="s">
        <v>157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78">
        <v>50</v>
      </c>
      <c r="B62" s="179" t="s">
        <v>265</v>
      </c>
      <c r="C62" s="187" t="s">
        <v>558</v>
      </c>
      <c r="D62" s="180" t="s">
        <v>165</v>
      </c>
      <c r="E62" s="181">
        <v>23.877179999999999</v>
      </c>
      <c r="F62" s="182"/>
      <c r="G62" s="183">
        <f>ROUND(E62*F62,2)</f>
        <v>0</v>
      </c>
      <c r="H62" s="164"/>
      <c r="I62" s="163">
        <f>ROUND(E62*H62,2)</f>
        <v>0</v>
      </c>
      <c r="J62" s="164"/>
      <c r="K62" s="163">
        <f>ROUND(E62*J62,2)</f>
        <v>0</v>
      </c>
      <c r="L62" s="163">
        <v>21</v>
      </c>
      <c r="M62" s="163">
        <f>G62*(1+L62/100)</f>
        <v>0</v>
      </c>
      <c r="N62" s="163">
        <v>0.113</v>
      </c>
      <c r="O62" s="163">
        <f>ROUND(E62*N62,2)</f>
        <v>2.7</v>
      </c>
      <c r="P62" s="163">
        <v>0</v>
      </c>
      <c r="Q62" s="163">
        <f>ROUND(E62*P62,2)</f>
        <v>0</v>
      </c>
      <c r="R62" s="163" t="s">
        <v>229</v>
      </c>
      <c r="S62" s="163" t="s">
        <v>166</v>
      </c>
      <c r="T62" s="163" t="s">
        <v>166</v>
      </c>
      <c r="U62" s="163">
        <v>0</v>
      </c>
      <c r="V62" s="163">
        <f>ROUND(E62*U62,2)</f>
        <v>0</v>
      </c>
      <c r="W62" s="163"/>
      <c r="X62" s="153"/>
      <c r="Y62" s="153"/>
      <c r="Z62" s="153"/>
      <c r="AA62" s="153"/>
      <c r="AB62" s="153"/>
      <c r="AC62" s="153"/>
      <c r="AD62" s="153"/>
      <c r="AE62" s="153"/>
      <c r="AF62" s="153"/>
      <c r="AG62" s="153" t="s">
        <v>266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78">
        <v>51</v>
      </c>
      <c r="B63" s="179" t="s">
        <v>267</v>
      </c>
      <c r="C63" s="187" t="s">
        <v>268</v>
      </c>
      <c r="D63" s="180" t="s">
        <v>165</v>
      </c>
      <c r="E63" s="181">
        <v>2</v>
      </c>
      <c r="F63" s="182"/>
      <c r="G63" s="183">
        <f>ROUND(E63*F63,2)</f>
        <v>0</v>
      </c>
      <c r="H63" s="164"/>
      <c r="I63" s="163">
        <f>ROUND(E63*H63,2)</f>
        <v>0</v>
      </c>
      <c r="J63" s="164"/>
      <c r="K63" s="163">
        <f>ROUND(E63*J63,2)</f>
        <v>0</v>
      </c>
      <c r="L63" s="163">
        <v>21</v>
      </c>
      <c r="M63" s="163">
        <f>G63*(1+L63/100)</f>
        <v>0</v>
      </c>
      <c r="N63" s="163">
        <v>0</v>
      </c>
      <c r="O63" s="163">
        <f>ROUND(E63*N63,2)</f>
        <v>0</v>
      </c>
      <c r="P63" s="163">
        <v>0</v>
      </c>
      <c r="Q63" s="163">
        <f>ROUND(E63*P63,2)</f>
        <v>0</v>
      </c>
      <c r="R63" s="163"/>
      <c r="S63" s="163" t="s">
        <v>155</v>
      </c>
      <c r="T63" s="163" t="s">
        <v>172</v>
      </c>
      <c r="U63" s="163">
        <v>0</v>
      </c>
      <c r="V63" s="163">
        <f>ROUND(E63*U63,2)</f>
        <v>0</v>
      </c>
      <c r="W63" s="163"/>
      <c r="X63" s="153"/>
      <c r="Y63" s="153"/>
      <c r="Z63" s="153"/>
      <c r="AA63" s="153"/>
      <c r="AB63" s="153"/>
      <c r="AC63" s="153"/>
      <c r="AD63" s="153"/>
      <c r="AE63" s="153"/>
      <c r="AF63" s="153"/>
      <c r="AG63" s="153" t="s">
        <v>157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166" t="s">
        <v>150</v>
      </c>
      <c r="B64" s="167" t="s">
        <v>79</v>
      </c>
      <c r="C64" s="186" t="s">
        <v>80</v>
      </c>
      <c r="D64" s="168"/>
      <c r="E64" s="169"/>
      <c r="F64" s="170"/>
      <c r="G64" s="171">
        <f>SUMIF(AG65:AG73,"&lt;&gt;NOR",G65:G73)</f>
        <v>0</v>
      </c>
      <c r="H64" s="165"/>
      <c r="I64" s="165">
        <f>SUM(I65:I73)</f>
        <v>0</v>
      </c>
      <c r="J64" s="165"/>
      <c r="K64" s="165">
        <f>SUM(K65:K73)</f>
        <v>0</v>
      </c>
      <c r="L64" s="165"/>
      <c r="M64" s="165">
        <f>SUM(M65:M73)</f>
        <v>0</v>
      </c>
      <c r="N64" s="165"/>
      <c r="O64" s="165">
        <f>SUM(O65:O73)</f>
        <v>1.72</v>
      </c>
      <c r="P64" s="165"/>
      <c r="Q64" s="165">
        <f>SUM(Q65:Q73)</f>
        <v>0</v>
      </c>
      <c r="R64" s="165"/>
      <c r="S64" s="165"/>
      <c r="T64" s="165"/>
      <c r="U64" s="165"/>
      <c r="V64" s="165">
        <f>SUM(V65:V73)</f>
        <v>84.45</v>
      </c>
      <c r="W64" s="165"/>
      <c r="AG64" t="s">
        <v>151</v>
      </c>
    </row>
    <row r="65" spans="1:60" outlineLevel="1" x14ac:dyDescent="0.2">
      <c r="A65" s="178">
        <v>52</v>
      </c>
      <c r="B65" s="179" t="s">
        <v>269</v>
      </c>
      <c r="C65" s="187" t="s">
        <v>270</v>
      </c>
      <c r="D65" s="180" t="s">
        <v>165</v>
      </c>
      <c r="E65" s="181">
        <v>53.585999999999999</v>
      </c>
      <c r="F65" s="182"/>
      <c r="G65" s="183">
        <f t="shared" ref="G65:G73" si="21">ROUND(E65*F65,2)</f>
        <v>0</v>
      </c>
      <c r="H65" s="164"/>
      <c r="I65" s="163">
        <f t="shared" ref="I65:I73" si="22">ROUND(E65*H65,2)</f>
        <v>0</v>
      </c>
      <c r="J65" s="164"/>
      <c r="K65" s="163">
        <f t="shared" ref="K65:K73" si="23">ROUND(E65*J65,2)</f>
        <v>0</v>
      </c>
      <c r="L65" s="163">
        <v>21</v>
      </c>
      <c r="M65" s="163">
        <f t="shared" ref="M65:M73" si="24">G65*(1+L65/100)</f>
        <v>0</v>
      </c>
      <c r="N65" s="163">
        <v>4.0000000000000003E-5</v>
      </c>
      <c r="O65" s="163">
        <f t="shared" ref="O65:O73" si="25">ROUND(E65*N65,2)</f>
        <v>0</v>
      </c>
      <c r="P65" s="163">
        <v>0</v>
      </c>
      <c r="Q65" s="163">
        <f t="shared" ref="Q65:Q73" si="26">ROUND(E65*P65,2)</f>
        <v>0</v>
      </c>
      <c r="R65" s="163"/>
      <c r="S65" s="163" t="s">
        <v>166</v>
      </c>
      <c r="T65" s="163" t="s">
        <v>166</v>
      </c>
      <c r="U65" s="163">
        <v>7.8E-2</v>
      </c>
      <c r="V65" s="163">
        <f t="shared" ref="V65:V73" si="27">ROUND(E65*U65,2)</f>
        <v>4.18</v>
      </c>
      <c r="W65" s="163"/>
      <c r="X65" s="153"/>
      <c r="Y65" s="153"/>
      <c r="Z65" s="153"/>
      <c r="AA65" s="153"/>
      <c r="AB65" s="153"/>
      <c r="AC65" s="153"/>
      <c r="AD65" s="153"/>
      <c r="AE65" s="153"/>
      <c r="AF65" s="153"/>
      <c r="AG65" s="153" t="s">
        <v>157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78">
        <v>53</v>
      </c>
      <c r="B66" s="179" t="s">
        <v>271</v>
      </c>
      <c r="C66" s="187" t="s">
        <v>272</v>
      </c>
      <c r="D66" s="180" t="s">
        <v>165</v>
      </c>
      <c r="E66" s="181">
        <v>36.993000000000002</v>
      </c>
      <c r="F66" s="182"/>
      <c r="G66" s="183">
        <f t="shared" si="21"/>
        <v>0</v>
      </c>
      <c r="H66" s="164"/>
      <c r="I66" s="163">
        <f t="shared" si="22"/>
        <v>0</v>
      </c>
      <c r="J66" s="164"/>
      <c r="K66" s="163">
        <f t="shared" si="23"/>
        <v>0</v>
      </c>
      <c r="L66" s="163">
        <v>21</v>
      </c>
      <c r="M66" s="163">
        <f t="shared" si="24"/>
        <v>0</v>
      </c>
      <c r="N66" s="163">
        <v>3.3709999999999997E-2</v>
      </c>
      <c r="O66" s="163">
        <f t="shared" si="25"/>
        <v>1.25</v>
      </c>
      <c r="P66" s="163">
        <v>0</v>
      </c>
      <c r="Q66" s="163">
        <f t="shared" si="26"/>
        <v>0</v>
      </c>
      <c r="R66" s="163"/>
      <c r="S66" s="163" t="s">
        <v>166</v>
      </c>
      <c r="T66" s="163" t="s">
        <v>166</v>
      </c>
      <c r="U66" s="163">
        <v>1.17717</v>
      </c>
      <c r="V66" s="163">
        <f t="shared" si="27"/>
        <v>43.55</v>
      </c>
      <c r="W66" s="163"/>
      <c r="X66" s="153"/>
      <c r="Y66" s="153"/>
      <c r="Z66" s="153"/>
      <c r="AA66" s="153"/>
      <c r="AB66" s="153"/>
      <c r="AC66" s="153"/>
      <c r="AD66" s="153"/>
      <c r="AE66" s="153"/>
      <c r="AF66" s="153"/>
      <c r="AG66" s="153" t="s">
        <v>157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78">
        <v>54</v>
      </c>
      <c r="B67" s="179" t="s">
        <v>273</v>
      </c>
      <c r="C67" s="187" t="s">
        <v>274</v>
      </c>
      <c r="D67" s="180" t="s">
        <v>220</v>
      </c>
      <c r="E67" s="181">
        <v>3</v>
      </c>
      <c r="F67" s="182"/>
      <c r="G67" s="183">
        <f t="shared" si="21"/>
        <v>0</v>
      </c>
      <c r="H67" s="164"/>
      <c r="I67" s="163">
        <f t="shared" si="22"/>
        <v>0</v>
      </c>
      <c r="J67" s="164"/>
      <c r="K67" s="163">
        <f t="shared" si="23"/>
        <v>0</v>
      </c>
      <c r="L67" s="163">
        <v>21</v>
      </c>
      <c r="M67" s="163">
        <f t="shared" si="24"/>
        <v>0</v>
      </c>
      <c r="N67" s="163">
        <v>4.7800000000000004E-3</v>
      </c>
      <c r="O67" s="163">
        <f t="shared" si="25"/>
        <v>0.01</v>
      </c>
      <c r="P67" s="163">
        <v>0</v>
      </c>
      <c r="Q67" s="163">
        <f t="shared" si="26"/>
        <v>0</v>
      </c>
      <c r="R67" s="163"/>
      <c r="S67" s="163" t="s">
        <v>166</v>
      </c>
      <c r="T67" s="163" t="s">
        <v>166</v>
      </c>
      <c r="U67" s="163">
        <v>0.22442000000000001</v>
      </c>
      <c r="V67" s="163">
        <f t="shared" si="27"/>
        <v>0.67</v>
      </c>
      <c r="W67" s="163"/>
      <c r="X67" s="153"/>
      <c r="Y67" s="153"/>
      <c r="Z67" s="153"/>
      <c r="AA67" s="153"/>
      <c r="AB67" s="153"/>
      <c r="AC67" s="153"/>
      <c r="AD67" s="153"/>
      <c r="AE67" s="153"/>
      <c r="AF67" s="153"/>
      <c r="AG67" s="153" t="s">
        <v>157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78">
        <v>55</v>
      </c>
      <c r="B68" s="179" t="s">
        <v>275</v>
      </c>
      <c r="C68" s="187" t="s">
        <v>276</v>
      </c>
      <c r="D68" s="180" t="s">
        <v>175</v>
      </c>
      <c r="E68" s="181">
        <v>124.34</v>
      </c>
      <c r="F68" s="182"/>
      <c r="G68" s="183">
        <f t="shared" si="21"/>
        <v>0</v>
      </c>
      <c r="H68" s="164"/>
      <c r="I68" s="163">
        <f t="shared" si="22"/>
        <v>0</v>
      </c>
      <c r="J68" s="164"/>
      <c r="K68" s="163">
        <f t="shared" si="23"/>
        <v>0</v>
      </c>
      <c r="L68" s="163">
        <v>21</v>
      </c>
      <c r="M68" s="163">
        <f t="shared" si="24"/>
        <v>0</v>
      </c>
      <c r="N68" s="163">
        <v>2.3000000000000001E-4</v>
      </c>
      <c r="O68" s="163">
        <f t="shared" si="25"/>
        <v>0.03</v>
      </c>
      <c r="P68" s="163">
        <v>0</v>
      </c>
      <c r="Q68" s="163">
        <f t="shared" si="26"/>
        <v>0</v>
      </c>
      <c r="R68" s="163"/>
      <c r="S68" s="163" t="s">
        <v>166</v>
      </c>
      <c r="T68" s="163" t="s">
        <v>166</v>
      </c>
      <c r="U68" s="163">
        <v>0.05</v>
      </c>
      <c r="V68" s="163">
        <f t="shared" si="27"/>
        <v>6.22</v>
      </c>
      <c r="W68" s="163"/>
      <c r="X68" s="153"/>
      <c r="Y68" s="153"/>
      <c r="Z68" s="153"/>
      <c r="AA68" s="153"/>
      <c r="AB68" s="153"/>
      <c r="AC68" s="153"/>
      <c r="AD68" s="153"/>
      <c r="AE68" s="153"/>
      <c r="AF68" s="153"/>
      <c r="AG68" s="153" t="s">
        <v>157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78">
        <v>56</v>
      </c>
      <c r="B69" s="179" t="s">
        <v>277</v>
      </c>
      <c r="C69" s="187" t="s">
        <v>278</v>
      </c>
      <c r="D69" s="180" t="s">
        <v>175</v>
      </c>
      <c r="E69" s="181">
        <v>158.68</v>
      </c>
      <c r="F69" s="182"/>
      <c r="G69" s="183">
        <f t="shared" si="21"/>
        <v>0</v>
      </c>
      <c r="H69" s="164"/>
      <c r="I69" s="163">
        <f t="shared" si="22"/>
        <v>0</v>
      </c>
      <c r="J69" s="164"/>
      <c r="K69" s="163">
        <f t="shared" si="23"/>
        <v>0</v>
      </c>
      <c r="L69" s="163">
        <v>21</v>
      </c>
      <c r="M69" s="163">
        <f t="shared" si="24"/>
        <v>0</v>
      </c>
      <c r="N69" s="163">
        <v>2.3800000000000002E-3</v>
      </c>
      <c r="O69" s="163">
        <f t="shared" si="25"/>
        <v>0.38</v>
      </c>
      <c r="P69" s="163">
        <v>0</v>
      </c>
      <c r="Q69" s="163">
        <f t="shared" si="26"/>
        <v>0</v>
      </c>
      <c r="R69" s="163"/>
      <c r="S69" s="163" t="s">
        <v>166</v>
      </c>
      <c r="T69" s="163" t="s">
        <v>166</v>
      </c>
      <c r="U69" s="163">
        <v>0.18179999999999999</v>
      </c>
      <c r="V69" s="163">
        <f t="shared" si="27"/>
        <v>28.85</v>
      </c>
      <c r="W69" s="163"/>
      <c r="X69" s="153"/>
      <c r="Y69" s="153"/>
      <c r="Z69" s="153"/>
      <c r="AA69" s="153"/>
      <c r="AB69" s="153"/>
      <c r="AC69" s="153"/>
      <c r="AD69" s="153"/>
      <c r="AE69" s="153"/>
      <c r="AF69" s="153"/>
      <c r="AG69" s="153" t="s">
        <v>157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2.5" outlineLevel="1" x14ac:dyDescent="0.2">
      <c r="A70" s="178">
        <v>57</v>
      </c>
      <c r="B70" s="179" t="s">
        <v>279</v>
      </c>
      <c r="C70" s="187" t="s">
        <v>280</v>
      </c>
      <c r="D70" s="180" t="s">
        <v>220</v>
      </c>
      <c r="E70" s="181">
        <v>1</v>
      </c>
      <c r="F70" s="182"/>
      <c r="G70" s="183">
        <f t="shared" si="21"/>
        <v>0</v>
      </c>
      <c r="H70" s="164"/>
      <c r="I70" s="163">
        <f t="shared" si="22"/>
        <v>0</v>
      </c>
      <c r="J70" s="164"/>
      <c r="K70" s="163">
        <f t="shared" si="23"/>
        <v>0</v>
      </c>
      <c r="L70" s="163">
        <v>21</v>
      </c>
      <c r="M70" s="163">
        <f t="shared" si="24"/>
        <v>0</v>
      </c>
      <c r="N70" s="163">
        <v>3.5619999999999999E-2</v>
      </c>
      <c r="O70" s="163">
        <f t="shared" si="25"/>
        <v>0.04</v>
      </c>
      <c r="P70" s="163">
        <v>0</v>
      </c>
      <c r="Q70" s="163">
        <f t="shared" si="26"/>
        <v>0</v>
      </c>
      <c r="R70" s="163"/>
      <c r="S70" s="163" t="s">
        <v>166</v>
      </c>
      <c r="T70" s="163" t="s">
        <v>166</v>
      </c>
      <c r="U70" s="163">
        <v>0.88292999999999999</v>
      </c>
      <c r="V70" s="163">
        <f t="shared" si="27"/>
        <v>0.88</v>
      </c>
      <c r="W70" s="163"/>
      <c r="X70" s="153"/>
      <c r="Y70" s="153"/>
      <c r="Z70" s="153"/>
      <c r="AA70" s="153"/>
      <c r="AB70" s="153"/>
      <c r="AC70" s="153"/>
      <c r="AD70" s="153"/>
      <c r="AE70" s="153"/>
      <c r="AF70" s="153"/>
      <c r="AG70" s="153" t="s">
        <v>162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78">
        <v>58</v>
      </c>
      <c r="B71" s="179" t="s">
        <v>281</v>
      </c>
      <c r="C71" s="187" t="s">
        <v>282</v>
      </c>
      <c r="D71" s="180" t="s">
        <v>165</v>
      </c>
      <c r="E71" s="181">
        <v>0.09</v>
      </c>
      <c r="F71" s="182"/>
      <c r="G71" s="183">
        <f t="shared" si="21"/>
        <v>0</v>
      </c>
      <c r="H71" s="164"/>
      <c r="I71" s="163">
        <f t="shared" si="22"/>
        <v>0</v>
      </c>
      <c r="J71" s="164"/>
      <c r="K71" s="163">
        <f t="shared" si="23"/>
        <v>0</v>
      </c>
      <c r="L71" s="163">
        <v>21</v>
      </c>
      <c r="M71" s="163">
        <f t="shared" si="24"/>
        <v>0</v>
      </c>
      <c r="N71" s="163">
        <v>9.8680000000000004E-2</v>
      </c>
      <c r="O71" s="163">
        <f t="shared" si="25"/>
        <v>0.01</v>
      </c>
      <c r="P71" s="163">
        <v>0</v>
      </c>
      <c r="Q71" s="163">
        <f t="shared" si="26"/>
        <v>0</v>
      </c>
      <c r="R71" s="163"/>
      <c r="S71" s="163" t="s">
        <v>166</v>
      </c>
      <c r="T71" s="163" t="s">
        <v>166</v>
      </c>
      <c r="U71" s="163">
        <v>0.41199999999999998</v>
      </c>
      <c r="V71" s="163">
        <f t="shared" si="27"/>
        <v>0.04</v>
      </c>
      <c r="W71" s="163"/>
      <c r="X71" s="153"/>
      <c r="Y71" s="153"/>
      <c r="Z71" s="153"/>
      <c r="AA71" s="153"/>
      <c r="AB71" s="153"/>
      <c r="AC71" s="153"/>
      <c r="AD71" s="153"/>
      <c r="AE71" s="153"/>
      <c r="AF71" s="153"/>
      <c r="AG71" s="153" t="s">
        <v>162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ht="22.5" outlineLevel="1" x14ac:dyDescent="0.2">
      <c r="A72" s="178">
        <v>59</v>
      </c>
      <c r="B72" s="179" t="s">
        <v>283</v>
      </c>
      <c r="C72" s="187" t="s">
        <v>284</v>
      </c>
      <c r="D72" s="180" t="s">
        <v>165</v>
      </c>
      <c r="E72" s="181">
        <v>0.05</v>
      </c>
      <c r="F72" s="182"/>
      <c r="G72" s="183">
        <f t="shared" si="21"/>
        <v>0</v>
      </c>
      <c r="H72" s="164"/>
      <c r="I72" s="163">
        <f t="shared" si="22"/>
        <v>0</v>
      </c>
      <c r="J72" s="164"/>
      <c r="K72" s="163">
        <f t="shared" si="23"/>
        <v>0</v>
      </c>
      <c r="L72" s="163">
        <v>21</v>
      </c>
      <c r="M72" s="163">
        <f t="shared" si="24"/>
        <v>0</v>
      </c>
      <c r="N72" s="163">
        <v>3.7420000000000002E-2</v>
      </c>
      <c r="O72" s="163">
        <f t="shared" si="25"/>
        <v>0</v>
      </c>
      <c r="P72" s="163">
        <v>0</v>
      </c>
      <c r="Q72" s="163">
        <f t="shared" si="26"/>
        <v>0</v>
      </c>
      <c r="R72" s="163"/>
      <c r="S72" s="163" t="s">
        <v>166</v>
      </c>
      <c r="T72" s="163" t="s">
        <v>166</v>
      </c>
      <c r="U72" s="163">
        <v>0.84499999999999997</v>
      </c>
      <c r="V72" s="163">
        <f t="shared" si="27"/>
        <v>0.04</v>
      </c>
      <c r="W72" s="163"/>
      <c r="X72" s="153"/>
      <c r="Y72" s="153"/>
      <c r="Z72" s="153"/>
      <c r="AA72" s="153"/>
      <c r="AB72" s="153"/>
      <c r="AC72" s="153"/>
      <c r="AD72" s="153"/>
      <c r="AE72" s="153"/>
      <c r="AF72" s="153"/>
      <c r="AG72" s="153" t="s">
        <v>162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ht="22.5" outlineLevel="1" x14ac:dyDescent="0.2">
      <c r="A73" s="178">
        <v>60</v>
      </c>
      <c r="B73" s="179" t="s">
        <v>285</v>
      </c>
      <c r="C73" s="187" t="s">
        <v>286</v>
      </c>
      <c r="D73" s="180" t="s">
        <v>165</v>
      </c>
      <c r="E73" s="181">
        <v>0.05</v>
      </c>
      <c r="F73" s="182"/>
      <c r="G73" s="183">
        <f t="shared" si="21"/>
        <v>0</v>
      </c>
      <c r="H73" s="164"/>
      <c r="I73" s="163">
        <f t="shared" si="22"/>
        <v>0</v>
      </c>
      <c r="J73" s="164"/>
      <c r="K73" s="163">
        <f t="shared" si="23"/>
        <v>0</v>
      </c>
      <c r="L73" s="163">
        <v>21</v>
      </c>
      <c r="M73" s="163">
        <f t="shared" si="24"/>
        <v>0</v>
      </c>
      <c r="N73" s="163">
        <v>0</v>
      </c>
      <c r="O73" s="163">
        <f t="shared" si="25"/>
        <v>0</v>
      </c>
      <c r="P73" s="163">
        <v>0</v>
      </c>
      <c r="Q73" s="163">
        <f t="shared" si="26"/>
        <v>0</v>
      </c>
      <c r="R73" s="163"/>
      <c r="S73" s="163" t="s">
        <v>166</v>
      </c>
      <c r="T73" s="163" t="s">
        <v>166</v>
      </c>
      <c r="U73" s="163">
        <v>0.35</v>
      </c>
      <c r="V73" s="163">
        <f t="shared" si="27"/>
        <v>0.02</v>
      </c>
      <c r="W73" s="163"/>
      <c r="X73" s="153"/>
      <c r="Y73" s="153"/>
      <c r="Z73" s="153"/>
      <c r="AA73" s="153"/>
      <c r="AB73" s="153"/>
      <c r="AC73" s="153"/>
      <c r="AD73" s="153"/>
      <c r="AE73" s="153"/>
      <c r="AF73" s="153"/>
      <c r="AG73" s="153" t="s">
        <v>162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x14ac:dyDescent="0.2">
      <c r="A74" s="166" t="s">
        <v>150</v>
      </c>
      <c r="B74" s="167" t="s">
        <v>81</v>
      </c>
      <c r="C74" s="186" t="s">
        <v>82</v>
      </c>
      <c r="D74" s="168"/>
      <c r="E74" s="169"/>
      <c r="F74" s="170"/>
      <c r="G74" s="171">
        <f>SUMIF(AG75:AG90,"&lt;&gt;NOR",G75:G90)</f>
        <v>0</v>
      </c>
      <c r="H74" s="165"/>
      <c r="I74" s="165">
        <f>SUM(I75:I90)</f>
        <v>0</v>
      </c>
      <c r="J74" s="165"/>
      <c r="K74" s="165">
        <f>SUM(K75:K90)</f>
        <v>0</v>
      </c>
      <c r="L74" s="165"/>
      <c r="M74" s="165">
        <f>SUM(M75:M90)</f>
        <v>0</v>
      </c>
      <c r="N74" s="165"/>
      <c r="O74" s="165">
        <f>SUM(O75:O90)</f>
        <v>8.7399999999999984</v>
      </c>
      <c r="P74" s="165"/>
      <c r="Q74" s="165">
        <f>SUM(Q75:Q90)</f>
        <v>0</v>
      </c>
      <c r="R74" s="165"/>
      <c r="S74" s="165"/>
      <c r="T74" s="165"/>
      <c r="U74" s="165"/>
      <c r="V74" s="165">
        <f>SUM(V75:V90)</f>
        <v>898.00000000000011</v>
      </c>
      <c r="W74" s="165"/>
      <c r="AG74" t="s">
        <v>151</v>
      </c>
    </row>
    <row r="75" spans="1:60" outlineLevel="1" x14ac:dyDescent="0.2">
      <c r="A75" s="178">
        <v>61</v>
      </c>
      <c r="B75" s="179" t="s">
        <v>287</v>
      </c>
      <c r="C75" s="187" t="s">
        <v>288</v>
      </c>
      <c r="D75" s="180" t="s">
        <v>165</v>
      </c>
      <c r="E75" s="181">
        <v>461.65699999999998</v>
      </c>
      <c r="F75" s="182"/>
      <c r="G75" s="183">
        <f t="shared" ref="G75:G90" si="28">ROUND(E75*F75,2)</f>
        <v>0</v>
      </c>
      <c r="H75" s="164"/>
      <c r="I75" s="163">
        <f t="shared" ref="I75:I90" si="29">ROUND(E75*H75,2)</f>
        <v>0</v>
      </c>
      <c r="J75" s="164"/>
      <c r="K75" s="163">
        <f t="shared" ref="K75:K90" si="30">ROUND(E75*J75,2)</f>
        <v>0</v>
      </c>
      <c r="L75" s="163">
        <v>21</v>
      </c>
      <c r="M75" s="163">
        <f t="shared" ref="M75:M90" si="31">G75*(1+L75/100)</f>
        <v>0</v>
      </c>
      <c r="N75" s="163">
        <v>2.0000000000000002E-5</v>
      </c>
      <c r="O75" s="163">
        <f t="shared" ref="O75:O90" si="32">ROUND(E75*N75,2)</f>
        <v>0.01</v>
      </c>
      <c r="P75" s="163">
        <v>0</v>
      </c>
      <c r="Q75" s="163">
        <f t="shared" ref="Q75:Q90" si="33">ROUND(E75*P75,2)</f>
        <v>0</v>
      </c>
      <c r="R75" s="163"/>
      <c r="S75" s="163" t="s">
        <v>166</v>
      </c>
      <c r="T75" s="163" t="s">
        <v>166</v>
      </c>
      <c r="U75" s="163">
        <v>0.11</v>
      </c>
      <c r="V75" s="163">
        <f t="shared" ref="V75:V90" si="34">ROUND(E75*U75,2)</f>
        <v>50.78</v>
      </c>
      <c r="W75" s="163"/>
      <c r="X75" s="153"/>
      <c r="Y75" s="153"/>
      <c r="Z75" s="153"/>
      <c r="AA75" s="153"/>
      <c r="AB75" s="153"/>
      <c r="AC75" s="153"/>
      <c r="AD75" s="153"/>
      <c r="AE75" s="153"/>
      <c r="AF75" s="153"/>
      <c r="AG75" s="153" t="s">
        <v>157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78">
        <v>62</v>
      </c>
      <c r="B76" s="179" t="s">
        <v>289</v>
      </c>
      <c r="C76" s="187" t="s">
        <v>290</v>
      </c>
      <c r="D76" s="180" t="s">
        <v>165</v>
      </c>
      <c r="E76" s="181">
        <v>60.066000000000003</v>
      </c>
      <c r="F76" s="182"/>
      <c r="G76" s="183">
        <f t="shared" si="28"/>
        <v>0</v>
      </c>
      <c r="H76" s="164"/>
      <c r="I76" s="163">
        <f t="shared" si="29"/>
        <v>0</v>
      </c>
      <c r="J76" s="164"/>
      <c r="K76" s="163">
        <f t="shared" si="30"/>
        <v>0</v>
      </c>
      <c r="L76" s="163">
        <v>21</v>
      </c>
      <c r="M76" s="163">
        <f t="shared" si="31"/>
        <v>0</v>
      </c>
      <c r="N76" s="163">
        <v>4.0000000000000003E-5</v>
      </c>
      <c r="O76" s="163">
        <f t="shared" si="32"/>
        <v>0</v>
      </c>
      <c r="P76" s="163">
        <v>0</v>
      </c>
      <c r="Q76" s="163">
        <f t="shared" si="33"/>
        <v>0</v>
      </c>
      <c r="R76" s="163"/>
      <c r="S76" s="163" t="s">
        <v>166</v>
      </c>
      <c r="T76" s="163" t="s">
        <v>166</v>
      </c>
      <c r="U76" s="163">
        <v>7.8E-2</v>
      </c>
      <c r="V76" s="163">
        <f t="shared" si="34"/>
        <v>4.6900000000000004</v>
      </c>
      <c r="W76" s="163"/>
      <c r="X76" s="153"/>
      <c r="Y76" s="153"/>
      <c r="Z76" s="153"/>
      <c r="AA76" s="153"/>
      <c r="AB76" s="153"/>
      <c r="AC76" s="153"/>
      <c r="AD76" s="153"/>
      <c r="AE76" s="153"/>
      <c r="AF76" s="153"/>
      <c r="AG76" s="153" t="s">
        <v>157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78">
        <v>63</v>
      </c>
      <c r="B77" s="179" t="s">
        <v>291</v>
      </c>
      <c r="C77" s="187" t="s">
        <v>292</v>
      </c>
      <c r="D77" s="180" t="s">
        <v>165</v>
      </c>
      <c r="E77" s="181">
        <v>12.433999999999999</v>
      </c>
      <c r="F77" s="182"/>
      <c r="G77" s="183">
        <f t="shared" si="28"/>
        <v>0</v>
      </c>
      <c r="H77" s="164"/>
      <c r="I77" s="163">
        <f t="shared" si="29"/>
        <v>0</v>
      </c>
      <c r="J77" s="164"/>
      <c r="K77" s="163">
        <f t="shared" si="30"/>
        <v>0</v>
      </c>
      <c r="L77" s="163">
        <v>21</v>
      </c>
      <c r="M77" s="163">
        <f t="shared" si="31"/>
        <v>0</v>
      </c>
      <c r="N77" s="163">
        <v>5.04E-2</v>
      </c>
      <c r="O77" s="163">
        <f t="shared" si="32"/>
        <v>0.63</v>
      </c>
      <c r="P77" s="163">
        <v>0</v>
      </c>
      <c r="Q77" s="163">
        <f t="shared" si="33"/>
        <v>0</v>
      </c>
      <c r="R77" s="163"/>
      <c r="S77" s="163" t="s">
        <v>166</v>
      </c>
      <c r="T77" s="163" t="s">
        <v>166</v>
      </c>
      <c r="U77" s="163">
        <v>1.103</v>
      </c>
      <c r="V77" s="163">
        <f t="shared" si="34"/>
        <v>13.71</v>
      </c>
      <c r="W77" s="163"/>
      <c r="X77" s="153"/>
      <c r="Y77" s="153"/>
      <c r="Z77" s="153"/>
      <c r="AA77" s="153"/>
      <c r="AB77" s="153"/>
      <c r="AC77" s="153"/>
      <c r="AD77" s="153"/>
      <c r="AE77" s="153"/>
      <c r="AF77" s="153"/>
      <c r="AG77" s="153" t="s">
        <v>157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78">
        <v>64</v>
      </c>
      <c r="B78" s="179" t="s">
        <v>293</v>
      </c>
      <c r="C78" s="187" t="s">
        <v>294</v>
      </c>
      <c r="D78" s="180" t="s">
        <v>175</v>
      </c>
      <c r="E78" s="181">
        <v>45.65</v>
      </c>
      <c r="F78" s="182"/>
      <c r="G78" s="183">
        <f t="shared" si="28"/>
        <v>0</v>
      </c>
      <c r="H78" s="164"/>
      <c r="I78" s="163">
        <f t="shared" si="29"/>
        <v>0</v>
      </c>
      <c r="J78" s="164"/>
      <c r="K78" s="163">
        <f t="shared" si="30"/>
        <v>0</v>
      </c>
      <c r="L78" s="163">
        <v>21</v>
      </c>
      <c r="M78" s="163">
        <f t="shared" si="31"/>
        <v>0</v>
      </c>
      <c r="N78" s="163">
        <v>6.4000000000000005E-4</v>
      </c>
      <c r="O78" s="163">
        <f t="shared" si="32"/>
        <v>0.03</v>
      </c>
      <c r="P78" s="163">
        <v>0</v>
      </c>
      <c r="Q78" s="163">
        <f t="shared" si="33"/>
        <v>0</v>
      </c>
      <c r="R78" s="163"/>
      <c r="S78" s="163" t="s">
        <v>166</v>
      </c>
      <c r="T78" s="163" t="s">
        <v>166</v>
      </c>
      <c r="U78" s="163">
        <v>0.21360000000000001</v>
      </c>
      <c r="V78" s="163">
        <f t="shared" si="34"/>
        <v>9.75</v>
      </c>
      <c r="W78" s="163"/>
      <c r="X78" s="153"/>
      <c r="Y78" s="153"/>
      <c r="Z78" s="153"/>
      <c r="AA78" s="153"/>
      <c r="AB78" s="153"/>
      <c r="AC78" s="153"/>
      <c r="AD78" s="153"/>
      <c r="AE78" s="153"/>
      <c r="AF78" s="153"/>
      <c r="AG78" s="153" t="s">
        <v>157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ht="22.5" outlineLevel="1" x14ac:dyDescent="0.2">
      <c r="A79" s="178">
        <v>65</v>
      </c>
      <c r="B79" s="179" t="s">
        <v>295</v>
      </c>
      <c r="C79" s="187" t="s">
        <v>296</v>
      </c>
      <c r="D79" s="180" t="s">
        <v>165</v>
      </c>
      <c r="E79" s="181">
        <v>367.66539999999998</v>
      </c>
      <c r="F79" s="182"/>
      <c r="G79" s="183">
        <f t="shared" si="28"/>
        <v>0</v>
      </c>
      <c r="H79" s="164"/>
      <c r="I79" s="163">
        <f t="shared" si="29"/>
        <v>0</v>
      </c>
      <c r="J79" s="164"/>
      <c r="K79" s="163">
        <f t="shared" si="30"/>
        <v>0</v>
      </c>
      <c r="L79" s="163">
        <v>21</v>
      </c>
      <c r="M79" s="163">
        <f t="shared" si="31"/>
        <v>0</v>
      </c>
      <c r="N79" s="163">
        <v>9.6799999999999994E-3</v>
      </c>
      <c r="O79" s="163">
        <f t="shared" si="32"/>
        <v>3.56</v>
      </c>
      <c r="P79" s="163">
        <v>0</v>
      </c>
      <c r="Q79" s="163">
        <f t="shared" si="33"/>
        <v>0</v>
      </c>
      <c r="R79" s="163"/>
      <c r="S79" s="163" t="s">
        <v>166</v>
      </c>
      <c r="T79" s="163" t="s">
        <v>166</v>
      </c>
      <c r="U79" s="163">
        <v>0.85699999999999998</v>
      </c>
      <c r="V79" s="163">
        <f t="shared" si="34"/>
        <v>315.08999999999997</v>
      </c>
      <c r="W79" s="163"/>
      <c r="X79" s="153"/>
      <c r="Y79" s="153"/>
      <c r="Z79" s="153"/>
      <c r="AA79" s="153"/>
      <c r="AB79" s="153"/>
      <c r="AC79" s="153"/>
      <c r="AD79" s="153"/>
      <c r="AE79" s="153"/>
      <c r="AF79" s="153"/>
      <c r="AG79" s="153" t="s">
        <v>157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78">
        <v>66</v>
      </c>
      <c r="B80" s="179" t="s">
        <v>297</v>
      </c>
      <c r="C80" s="187" t="s">
        <v>298</v>
      </c>
      <c r="D80" s="180" t="s">
        <v>175</v>
      </c>
      <c r="E80" s="181">
        <v>9.65</v>
      </c>
      <c r="F80" s="182"/>
      <c r="G80" s="183">
        <f t="shared" si="28"/>
        <v>0</v>
      </c>
      <c r="H80" s="164"/>
      <c r="I80" s="163">
        <f t="shared" si="29"/>
        <v>0</v>
      </c>
      <c r="J80" s="164"/>
      <c r="K80" s="163">
        <f t="shared" si="30"/>
        <v>0</v>
      </c>
      <c r="L80" s="163">
        <v>21</v>
      </c>
      <c r="M80" s="163">
        <f t="shared" si="31"/>
        <v>0</v>
      </c>
      <c r="N80" s="163">
        <v>4.8000000000000001E-4</v>
      </c>
      <c r="O80" s="163">
        <f t="shared" si="32"/>
        <v>0</v>
      </c>
      <c r="P80" s="163">
        <v>0</v>
      </c>
      <c r="Q80" s="163">
        <f t="shared" si="33"/>
        <v>0</v>
      </c>
      <c r="R80" s="163"/>
      <c r="S80" s="163" t="s">
        <v>299</v>
      </c>
      <c r="T80" s="163" t="s">
        <v>172</v>
      </c>
      <c r="U80" s="163">
        <v>0.21360000000000001</v>
      </c>
      <c r="V80" s="163">
        <f t="shared" si="34"/>
        <v>2.06</v>
      </c>
      <c r="W80" s="163"/>
      <c r="X80" s="153"/>
      <c r="Y80" s="153"/>
      <c r="Z80" s="153"/>
      <c r="AA80" s="153"/>
      <c r="AB80" s="153"/>
      <c r="AC80" s="153"/>
      <c r="AD80" s="153"/>
      <c r="AE80" s="153"/>
      <c r="AF80" s="153"/>
      <c r="AG80" s="153" t="s">
        <v>157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ht="22.5" outlineLevel="1" x14ac:dyDescent="0.2">
      <c r="A81" s="178">
        <v>67</v>
      </c>
      <c r="B81" s="179" t="s">
        <v>300</v>
      </c>
      <c r="C81" s="187" t="s">
        <v>301</v>
      </c>
      <c r="D81" s="180" t="s">
        <v>165</v>
      </c>
      <c r="E81" s="181">
        <v>91.867999999999995</v>
      </c>
      <c r="F81" s="182"/>
      <c r="G81" s="183">
        <f t="shared" si="28"/>
        <v>0</v>
      </c>
      <c r="H81" s="164"/>
      <c r="I81" s="163">
        <f t="shared" si="29"/>
        <v>0</v>
      </c>
      <c r="J81" s="164"/>
      <c r="K81" s="163">
        <f t="shared" si="30"/>
        <v>0</v>
      </c>
      <c r="L81" s="163">
        <v>21</v>
      </c>
      <c r="M81" s="163">
        <f t="shared" si="31"/>
        <v>0</v>
      </c>
      <c r="N81" s="163">
        <v>1.111E-2</v>
      </c>
      <c r="O81" s="163">
        <f t="shared" si="32"/>
        <v>1.02</v>
      </c>
      <c r="P81" s="163">
        <v>0</v>
      </c>
      <c r="Q81" s="163">
        <f t="shared" si="33"/>
        <v>0</v>
      </c>
      <c r="R81" s="163"/>
      <c r="S81" s="163" t="s">
        <v>166</v>
      </c>
      <c r="T81" s="163" t="s">
        <v>166</v>
      </c>
      <c r="U81" s="163">
        <v>0.85699999999999998</v>
      </c>
      <c r="V81" s="163">
        <f t="shared" si="34"/>
        <v>78.73</v>
      </c>
      <c r="W81" s="163"/>
      <c r="X81" s="153"/>
      <c r="Y81" s="153"/>
      <c r="Z81" s="153"/>
      <c r="AA81" s="153"/>
      <c r="AB81" s="153"/>
      <c r="AC81" s="153"/>
      <c r="AD81" s="153"/>
      <c r="AE81" s="153"/>
      <c r="AF81" s="153"/>
      <c r="AG81" s="153" t="s">
        <v>157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78">
        <v>68</v>
      </c>
      <c r="B82" s="179" t="s">
        <v>302</v>
      </c>
      <c r="C82" s="187" t="s">
        <v>303</v>
      </c>
      <c r="D82" s="180" t="s">
        <v>165</v>
      </c>
      <c r="E82" s="181">
        <v>54.631799999999998</v>
      </c>
      <c r="F82" s="182"/>
      <c r="G82" s="183">
        <f t="shared" si="28"/>
        <v>0</v>
      </c>
      <c r="H82" s="164"/>
      <c r="I82" s="163">
        <f t="shared" si="29"/>
        <v>0</v>
      </c>
      <c r="J82" s="164"/>
      <c r="K82" s="163">
        <f t="shared" si="30"/>
        <v>0</v>
      </c>
      <c r="L82" s="163">
        <v>21</v>
      </c>
      <c r="M82" s="163">
        <f t="shared" si="31"/>
        <v>0</v>
      </c>
      <c r="N82" s="163">
        <v>1.375E-2</v>
      </c>
      <c r="O82" s="163">
        <f t="shared" si="32"/>
        <v>0.75</v>
      </c>
      <c r="P82" s="163">
        <v>0</v>
      </c>
      <c r="Q82" s="163">
        <f t="shared" si="33"/>
        <v>0</v>
      </c>
      <c r="R82" s="163"/>
      <c r="S82" s="163" t="s">
        <v>166</v>
      </c>
      <c r="T82" s="163" t="s">
        <v>166</v>
      </c>
      <c r="U82" s="163">
        <v>2.9020000000000001</v>
      </c>
      <c r="V82" s="163">
        <f t="shared" si="34"/>
        <v>158.54</v>
      </c>
      <c r="W82" s="163"/>
      <c r="X82" s="153"/>
      <c r="Y82" s="153"/>
      <c r="Z82" s="153"/>
      <c r="AA82" s="153"/>
      <c r="AB82" s="153"/>
      <c r="AC82" s="153"/>
      <c r="AD82" s="153"/>
      <c r="AE82" s="153"/>
      <c r="AF82" s="153"/>
      <c r="AG82" s="153" t="s">
        <v>253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ht="22.5" outlineLevel="1" x14ac:dyDescent="0.2">
      <c r="A83" s="178">
        <v>69</v>
      </c>
      <c r="B83" s="179" t="s">
        <v>304</v>
      </c>
      <c r="C83" s="187" t="s">
        <v>305</v>
      </c>
      <c r="D83" s="180" t="s">
        <v>165</v>
      </c>
      <c r="E83" s="181">
        <v>54.631799999999998</v>
      </c>
      <c r="F83" s="182"/>
      <c r="G83" s="183">
        <f t="shared" si="28"/>
        <v>0</v>
      </c>
      <c r="H83" s="164"/>
      <c r="I83" s="163">
        <f t="shared" si="29"/>
        <v>0</v>
      </c>
      <c r="J83" s="164"/>
      <c r="K83" s="163">
        <f t="shared" si="30"/>
        <v>0</v>
      </c>
      <c r="L83" s="163">
        <v>21</v>
      </c>
      <c r="M83" s="163">
        <f t="shared" si="31"/>
        <v>0</v>
      </c>
      <c r="N83" s="163">
        <v>3.6700000000000001E-3</v>
      </c>
      <c r="O83" s="163">
        <f t="shared" si="32"/>
        <v>0.2</v>
      </c>
      <c r="P83" s="163">
        <v>0</v>
      </c>
      <c r="Q83" s="163">
        <f t="shared" si="33"/>
        <v>0</v>
      </c>
      <c r="R83" s="163"/>
      <c r="S83" s="163" t="s">
        <v>166</v>
      </c>
      <c r="T83" s="163" t="s">
        <v>166</v>
      </c>
      <c r="U83" s="163">
        <v>0.44400000000000001</v>
      </c>
      <c r="V83" s="163">
        <f t="shared" si="34"/>
        <v>24.26</v>
      </c>
      <c r="W83" s="163"/>
      <c r="X83" s="153"/>
      <c r="Y83" s="153"/>
      <c r="Z83" s="153"/>
      <c r="AA83" s="153"/>
      <c r="AB83" s="153"/>
      <c r="AC83" s="153"/>
      <c r="AD83" s="153"/>
      <c r="AE83" s="153"/>
      <c r="AF83" s="153"/>
      <c r="AG83" s="153" t="s">
        <v>157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78">
        <v>70</v>
      </c>
      <c r="B84" s="179" t="s">
        <v>306</v>
      </c>
      <c r="C84" s="187" t="s">
        <v>307</v>
      </c>
      <c r="D84" s="180" t="s">
        <v>165</v>
      </c>
      <c r="E84" s="181">
        <v>10.302</v>
      </c>
      <c r="F84" s="182"/>
      <c r="G84" s="183">
        <f t="shared" si="28"/>
        <v>0</v>
      </c>
      <c r="H84" s="164"/>
      <c r="I84" s="163">
        <f t="shared" si="29"/>
        <v>0</v>
      </c>
      <c r="J84" s="164"/>
      <c r="K84" s="163">
        <f t="shared" si="30"/>
        <v>0</v>
      </c>
      <c r="L84" s="163">
        <v>21</v>
      </c>
      <c r="M84" s="163">
        <f t="shared" si="31"/>
        <v>0</v>
      </c>
      <c r="N84" s="163">
        <v>8.94E-3</v>
      </c>
      <c r="O84" s="163">
        <f t="shared" si="32"/>
        <v>0.09</v>
      </c>
      <c r="P84" s="163">
        <v>0</v>
      </c>
      <c r="Q84" s="163">
        <f t="shared" si="33"/>
        <v>0</v>
      </c>
      <c r="R84" s="163"/>
      <c r="S84" s="163" t="s">
        <v>166</v>
      </c>
      <c r="T84" s="163" t="s">
        <v>166</v>
      </c>
      <c r="U84" s="163">
        <v>1.5620000000000001</v>
      </c>
      <c r="V84" s="163">
        <f t="shared" si="34"/>
        <v>16.09</v>
      </c>
      <c r="W84" s="163"/>
      <c r="X84" s="153"/>
      <c r="Y84" s="153"/>
      <c r="Z84" s="153"/>
      <c r="AA84" s="153"/>
      <c r="AB84" s="153"/>
      <c r="AC84" s="153"/>
      <c r="AD84" s="153"/>
      <c r="AE84" s="153"/>
      <c r="AF84" s="153"/>
      <c r="AG84" s="153" t="s">
        <v>157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22.5" outlineLevel="1" x14ac:dyDescent="0.2">
      <c r="A85" s="178">
        <v>71</v>
      </c>
      <c r="B85" s="179" t="s">
        <v>308</v>
      </c>
      <c r="C85" s="187" t="s">
        <v>309</v>
      </c>
      <c r="D85" s="180" t="s">
        <v>165</v>
      </c>
      <c r="E85" s="181">
        <v>50.279000000000003</v>
      </c>
      <c r="F85" s="182"/>
      <c r="G85" s="183">
        <f t="shared" si="28"/>
        <v>0</v>
      </c>
      <c r="H85" s="164"/>
      <c r="I85" s="163">
        <f t="shared" si="29"/>
        <v>0</v>
      </c>
      <c r="J85" s="164"/>
      <c r="K85" s="163">
        <f t="shared" si="30"/>
        <v>0</v>
      </c>
      <c r="L85" s="163">
        <v>21</v>
      </c>
      <c r="M85" s="163">
        <f t="shared" si="31"/>
        <v>0</v>
      </c>
      <c r="N85" s="163">
        <v>1.111E-2</v>
      </c>
      <c r="O85" s="163">
        <f t="shared" si="32"/>
        <v>0.56000000000000005</v>
      </c>
      <c r="P85" s="163">
        <v>0</v>
      </c>
      <c r="Q85" s="163">
        <f t="shared" si="33"/>
        <v>0</v>
      </c>
      <c r="R85" s="163"/>
      <c r="S85" s="163" t="s">
        <v>166</v>
      </c>
      <c r="T85" s="163" t="s">
        <v>166</v>
      </c>
      <c r="U85" s="163">
        <v>0.85699999999999998</v>
      </c>
      <c r="V85" s="163">
        <f t="shared" si="34"/>
        <v>43.09</v>
      </c>
      <c r="W85" s="163"/>
      <c r="X85" s="153"/>
      <c r="Y85" s="153"/>
      <c r="Z85" s="153"/>
      <c r="AA85" s="153"/>
      <c r="AB85" s="153"/>
      <c r="AC85" s="153"/>
      <c r="AD85" s="153"/>
      <c r="AE85" s="153"/>
      <c r="AF85" s="153"/>
      <c r="AG85" s="153" t="s">
        <v>253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78">
        <v>72</v>
      </c>
      <c r="B86" s="179" t="s">
        <v>310</v>
      </c>
      <c r="C86" s="187" t="s">
        <v>311</v>
      </c>
      <c r="D86" s="180" t="s">
        <v>175</v>
      </c>
      <c r="E86" s="181">
        <v>124.34</v>
      </c>
      <c r="F86" s="182"/>
      <c r="G86" s="183">
        <f t="shared" si="28"/>
        <v>0</v>
      </c>
      <c r="H86" s="164"/>
      <c r="I86" s="163">
        <f t="shared" si="29"/>
        <v>0</v>
      </c>
      <c r="J86" s="164"/>
      <c r="K86" s="163">
        <f t="shared" si="30"/>
        <v>0</v>
      </c>
      <c r="L86" s="163">
        <v>21</v>
      </c>
      <c r="M86" s="163">
        <f t="shared" si="31"/>
        <v>0</v>
      </c>
      <c r="N86" s="163">
        <v>1.4999999999999999E-4</v>
      </c>
      <c r="O86" s="163">
        <f t="shared" si="32"/>
        <v>0.02</v>
      </c>
      <c r="P86" s="163">
        <v>0</v>
      </c>
      <c r="Q86" s="163">
        <f t="shared" si="33"/>
        <v>0</v>
      </c>
      <c r="R86" s="163"/>
      <c r="S86" s="163" t="s">
        <v>166</v>
      </c>
      <c r="T86" s="163" t="s">
        <v>166</v>
      </c>
      <c r="U86" s="163">
        <v>0.05</v>
      </c>
      <c r="V86" s="163">
        <f t="shared" si="34"/>
        <v>6.22</v>
      </c>
      <c r="W86" s="163"/>
      <c r="X86" s="153"/>
      <c r="Y86" s="153"/>
      <c r="Z86" s="153"/>
      <c r="AA86" s="153"/>
      <c r="AB86" s="153"/>
      <c r="AC86" s="153"/>
      <c r="AD86" s="153"/>
      <c r="AE86" s="153"/>
      <c r="AF86" s="153"/>
      <c r="AG86" s="153" t="s">
        <v>157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78">
        <v>73</v>
      </c>
      <c r="B87" s="179" t="s">
        <v>312</v>
      </c>
      <c r="C87" s="187" t="s">
        <v>313</v>
      </c>
      <c r="D87" s="180" t="s">
        <v>165</v>
      </c>
      <c r="E87" s="181">
        <v>5.9249999999999998</v>
      </c>
      <c r="F87" s="182"/>
      <c r="G87" s="183">
        <f t="shared" si="28"/>
        <v>0</v>
      </c>
      <c r="H87" s="164"/>
      <c r="I87" s="163">
        <f t="shared" si="29"/>
        <v>0</v>
      </c>
      <c r="J87" s="164"/>
      <c r="K87" s="163">
        <f t="shared" si="30"/>
        <v>0</v>
      </c>
      <c r="L87" s="163">
        <v>21</v>
      </c>
      <c r="M87" s="163">
        <f t="shared" si="31"/>
        <v>0</v>
      </c>
      <c r="N87" s="163">
        <v>4.8169999999999998E-2</v>
      </c>
      <c r="O87" s="163">
        <f t="shared" si="32"/>
        <v>0.28999999999999998</v>
      </c>
      <c r="P87" s="163">
        <v>0</v>
      </c>
      <c r="Q87" s="163">
        <f t="shared" si="33"/>
        <v>0</v>
      </c>
      <c r="R87" s="163"/>
      <c r="S87" s="163" t="s">
        <v>166</v>
      </c>
      <c r="T87" s="163" t="s">
        <v>166</v>
      </c>
      <c r="U87" s="163">
        <v>1.363</v>
      </c>
      <c r="V87" s="163">
        <f t="shared" si="34"/>
        <v>8.08</v>
      </c>
      <c r="W87" s="163"/>
      <c r="X87" s="153"/>
      <c r="Y87" s="153"/>
      <c r="Z87" s="153"/>
      <c r="AA87" s="153"/>
      <c r="AB87" s="153"/>
      <c r="AC87" s="153"/>
      <c r="AD87" s="153"/>
      <c r="AE87" s="153"/>
      <c r="AF87" s="153"/>
      <c r="AG87" s="153" t="s">
        <v>157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ht="22.5" outlineLevel="1" x14ac:dyDescent="0.2">
      <c r="A88" s="178">
        <v>74</v>
      </c>
      <c r="B88" s="179" t="s">
        <v>314</v>
      </c>
      <c r="C88" s="187" t="s">
        <v>315</v>
      </c>
      <c r="D88" s="180" t="s">
        <v>165</v>
      </c>
      <c r="E88" s="181">
        <v>5.9249999999999998</v>
      </c>
      <c r="F88" s="182"/>
      <c r="G88" s="183">
        <f t="shared" si="28"/>
        <v>0</v>
      </c>
      <c r="H88" s="164"/>
      <c r="I88" s="163">
        <f t="shared" si="29"/>
        <v>0</v>
      </c>
      <c r="J88" s="164"/>
      <c r="K88" s="163">
        <f t="shared" si="30"/>
        <v>0</v>
      </c>
      <c r="L88" s="163">
        <v>21</v>
      </c>
      <c r="M88" s="163">
        <f t="shared" si="31"/>
        <v>0</v>
      </c>
      <c r="N88" s="163">
        <v>3.6700000000000001E-3</v>
      </c>
      <c r="O88" s="163">
        <f t="shared" si="32"/>
        <v>0.02</v>
      </c>
      <c r="P88" s="163">
        <v>0</v>
      </c>
      <c r="Q88" s="163">
        <f t="shared" si="33"/>
        <v>0</v>
      </c>
      <c r="R88" s="163"/>
      <c r="S88" s="163" t="s">
        <v>166</v>
      </c>
      <c r="T88" s="163" t="s">
        <v>166</v>
      </c>
      <c r="U88" s="163">
        <v>0.36199999999999999</v>
      </c>
      <c r="V88" s="163">
        <f t="shared" si="34"/>
        <v>2.14</v>
      </c>
      <c r="W88" s="163"/>
      <c r="X88" s="153"/>
      <c r="Y88" s="153"/>
      <c r="Z88" s="153"/>
      <c r="AA88" s="153"/>
      <c r="AB88" s="153"/>
      <c r="AC88" s="153"/>
      <c r="AD88" s="153"/>
      <c r="AE88" s="153"/>
      <c r="AF88" s="153"/>
      <c r="AG88" s="153" t="s">
        <v>157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78">
        <v>75</v>
      </c>
      <c r="B89" s="179" t="s">
        <v>316</v>
      </c>
      <c r="C89" s="187" t="s">
        <v>317</v>
      </c>
      <c r="D89" s="180" t="s">
        <v>165</v>
      </c>
      <c r="E89" s="181">
        <v>493.33562000000001</v>
      </c>
      <c r="F89" s="182"/>
      <c r="G89" s="183">
        <f t="shared" si="28"/>
        <v>0</v>
      </c>
      <c r="H89" s="164"/>
      <c r="I89" s="163">
        <f t="shared" si="29"/>
        <v>0</v>
      </c>
      <c r="J89" s="164"/>
      <c r="K89" s="163">
        <f t="shared" si="30"/>
        <v>0</v>
      </c>
      <c r="L89" s="163">
        <v>21</v>
      </c>
      <c r="M89" s="163">
        <f t="shared" si="31"/>
        <v>0</v>
      </c>
      <c r="N89" s="163">
        <v>2.2000000000000001E-4</v>
      </c>
      <c r="O89" s="163">
        <f t="shared" si="32"/>
        <v>0.11</v>
      </c>
      <c r="P89" s="163">
        <v>0</v>
      </c>
      <c r="Q89" s="163">
        <f t="shared" si="33"/>
        <v>0</v>
      </c>
      <c r="R89" s="163"/>
      <c r="S89" s="163" t="s">
        <v>166</v>
      </c>
      <c r="T89" s="163" t="s">
        <v>166</v>
      </c>
      <c r="U89" s="163">
        <v>7.0000000000000007E-2</v>
      </c>
      <c r="V89" s="163">
        <f t="shared" si="34"/>
        <v>34.53</v>
      </c>
      <c r="W89" s="163"/>
      <c r="X89" s="153"/>
      <c r="Y89" s="153"/>
      <c r="Z89" s="153"/>
      <c r="AA89" s="153"/>
      <c r="AB89" s="153"/>
      <c r="AC89" s="153"/>
      <c r="AD89" s="153"/>
      <c r="AE89" s="153"/>
      <c r="AF89" s="153"/>
      <c r="AG89" s="153" t="s">
        <v>157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78">
        <v>76</v>
      </c>
      <c r="B90" s="179" t="s">
        <v>318</v>
      </c>
      <c r="C90" s="187" t="s">
        <v>319</v>
      </c>
      <c r="D90" s="180" t="s">
        <v>165</v>
      </c>
      <c r="E90" s="181">
        <v>493.33562000000001</v>
      </c>
      <c r="F90" s="182"/>
      <c r="G90" s="183">
        <f t="shared" si="28"/>
        <v>0</v>
      </c>
      <c r="H90" s="164"/>
      <c r="I90" s="163">
        <f t="shared" si="29"/>
        <v>0</v>
      </c>
      <c r="J90" s="164"/>
      <c r="K90" s="163">
        <f t="shared" si="30"/>
        <v>0</v>
      </c>
      <c r="L90" s="163">
        <v>21</v>
      </c>
      <c r="M90" s="163">
        <f t="shared" si="31"/>
        <v>0</v>
      </c>
      <c r="N90" s="163">
        <v>2.9399999999999999E-3</v>
      </c>
      <c r="O90" s="163">
        <f t="shared" si="32"/>
        <v>1.45</v>
      </c>
      <c r="P90" s="163">
        <v>0</v>
      </c>
      <c r="Q90" s="163">
        <f t="shared" si="33"/>
        <v>0</v>
      </c>
      <c r="R90" s="163"/>
      <c r="S90" s="163" t="s">
        <v>166</v>
      </c>
      <c r="T90" s="163" t="s">
        <v>166</v>
      </c>
      <c r="U90" s="163">
        <v>0.26400000000000001</v>
      </c>
      <c r="V90" s="163">
        <f t="shared" si="34"/>
        <v>130.24</v>
      </c>
      <c r="W90" s="163"/>
      <c r="X90" s="153"/>
      <c r="Y90" s="153"/>
      <c r="Z90" s="153"/>
      <c r="AA90" s="153"/>
      <c r="AB90" s="153"/>
      <c r="AC90" s="153"/>
      <c r="AD90" s="153"/>
      <c r="AE90" s="153"/>
      <c r="AF90" s="153"/>
      <c r="AG90" s="153" t="s">
        <v>157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x14ac:dyDescent="0.2">
      <c r="A91" s="166" t="s">
        <v>150</v>
      </c>
      <c r="B91" s="167" t="s">
        <v>83</v>
      </c>
      <c r="C91" s="186" t="s">
        <v>84</v>
      </c>
      <c r="D91" s="168"/>
      <c r="E91" s="169"/>
      <c r="F91" s="170"/>
      <c r="G91" s="171">
        <f>SUMIF(AG92:AG94,"&lt;&gt;NOR",G92:G94)</f>
        <v>0</v>
      </c>
      <c r="H91" s="165"/>
      <c r="I91" s="165">
        <f>SUM(I92:I94)</f>
        <v>0</v>
      </c>
      <c r="J91" s="165"/>
      <c r="K91" s="165">
        <f>SUM(K92:K94)</f>
        <v>0</v>
      </c>
      <c r="L91" s="165"/>
      <c r="M91" s="165">
        <f>SUM(M92:M94)</f>
        <v>0</v>
      </c>
      <c r="N91" s="165"/>
      <c r="O91" s="165">
        <f>SUM(O92:O94)</f>
        <v>0</v>
      </c>
      <c r="P91" s="165"/>
      <c r="Q91" s="165">
        <f>SUM(Q92:Q94)</f>
        <v>0</v>
      </c>
      <c r="R91" s="165"/>
      <c r="S91" s="165"/>
      <c r="T91" s="165"/>
      <c r="U91" s="165"/>
      <c r="V91" s="165">
        <f>SUM(V92:V94)</f>
        <v>0</v>
      </c>
      <c r="W91" s="165"/>
      <c r="AG91" t="s">
        <v>151</v>
      </c>
    </row>
    <row r="92" spans="1:60" outlineLevel="1" x14ac:dyDescent="0.2">
      <c r="A92" s="178">
        <v>77</v>
      </c>
      <c r="B92" s="179" t="s">
        <v>320</v>
      </c>
      <c r="C92" s="187" t="s">
        <v>321</v>
      </c>
      <c r="D92" s="180" t="s">
        <v>220</v>
      </c>
      <c r="E92" s="181">
        <v>1</v>
      </c>
      <c r="F92" s="182"/>
      <c r="G92" s="183">
        <f>ROUND(E92*F92,2)</f>
        <v>0</v>
      </c>
      <c r="H92" s="164"/>
      <c r="I92" s="163">
        <f>ROUND(E92*H92,2)</f>
        <v>0</v>
      </c>
      <c r="J92" s="164"/>
      <c r="K92" s="163">
        <f>ROUND(E92*J92,2)</f>
        <v>0</v>
      </c>
      <c r="L92" s="163">
        <v>21</v>
      </c>
      <c r="M92" s="163">
        <f>G92*(1+L92/100)</f>
        <v>0</v>
      </c>
      <c r="N92" s="163">
        <v>0</v>
      </c>
      <c r="O92" s="163">
        <f>ROUND(E92*N92,2)</f>
        <v>0</v>
      </c>
      <c r="P92" s="163">
        <v>0</v>
      </c>
      <c r="Q92" s="163">
        <f>ROUND(E92*P92,2)</f>
        <v>0</v>
      </c>
      <c r="R92" s="163"/>
      <c r="S92" s="163" t="s">
        <v>155</v>
      </c>
      <c r="T92" s="163" t="s">
        <v>172</v>
      </c>
      <c r="U92" s="163">
        <v>0</v>
      </c>
      <c r="V92" s="163">
        <f>ROUND(E92*U92,2)</f>
        <v>0</v>
      </c>
      <c r="W92" s="163"/>
      <c r="X92" s="153"/>
      <c r="Y92" s="153"/>
      <c r="Z92" s="153"/>
      <c r="AA92" s="153"/>
      <c r="AB92" s="153"/>
      <c r="AC92" s="153"/>
      <c r="AD92" s="153"/>
      <c r="AE92" s="153"/>
      <c r="AF92" s="153"/>
      <c r="AG92" s="153" t="s">
        <v>157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78">
        <v>78</v>
      </c>
      <c r="B93" s="179" t="s">
        <v>322</v>
      </c>
      <c r="C93" s="187" t="s">
        <v>323</v>
      </c>
      <c r="D93" s="180" t="s">
        <v>154</v>
      </c>
      <c r="E93" s="181">
        <v>1</v>
      </c>
      <c r="F93" s="182"/>
      <c r="G93" s="183">
        <f>ROUND(E93*F93,2)</f>
        <v>0</v>
      </c>
      <c r="H93" s="164"/>
      <c r="I93" s="163">
        <f>ROUND(E93*H93,2)</f>
        <v>0</v>
      </c>
      <c r="J93" s="164"/>
      <c r="K93" s="163">
        <f>ROUND(E93*J93,2)</f>
        <v>0</v>
      </c>
      <c r="L93" s="163">
        <v>21</v>
      </c>
      <c r="M93" s="163">
        <f>G93*(1+L93/100)</f>
        <v>0</v>
      </c>
      <c r="N93" s="163">
        <v>0</v>
      </c>
      <c r="O93" s="163">
        <f>ROUND(E93*N93,2)</f>
        <v>0</v>
      </c>
      <c r="P93" s="163">
        <v>0</v>
      </c>
      <c r="Q93" s="163">
        <f>ROUND(E93*P93,2)</f>
        <v>0</v>
      </c>
      <c r="R93" s="163"/>
      <c r="S93" s="163" t="s">
        <v>155</v>
      </c>
      <c r="T93" s="163" t="s">
        <v>172</v>
      </c>
      <c r="U93" s="163">
        <v>0</v>
      </c>
      <c r="V93" s="163">
        <f>ROUND(E93*U93,2)</f>
        <v>0</v>
      </c>
      <c r="W93" s="163"/>
      <c r="X93" s="153"/>
      <c r="Y93" s="153"/>
      <c r="Z93" s="153"/>
      <c r="AA93" s="153"/>
      <c r="AB93" s="153"/>
      <c r="AC93" s="153"/>
      <c r="AD93" s="153"/>
      <c r="AE93" s="153"/>
      <c r="AF93" s="153"/>
      <c r="AG93" s="153" t="s">
        <v>157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78">
        <v>79</v>
      </c>
      <c r="B94" s="179" t="s">
        <v>324</v>
      </c>
      <c r="C94" s="187" t="s">
        <v>325</v>
      </c>
      <c r="D94" s="180" t="s">
        <v>326</v>
      </c>
      <c r="E94" s="181">
        <v>16</v>
      </c>
      <c r="F94" s="182"/>
      <c r="G94" s="183">
        <f>ROUND(E94*F94,2)</f>
        <v>0</v>
      </c>
      <c r="H94" s="164"/>
      <c r="I94" s="163">
        <f>ROUND(E94*H94,2)</f>
        <v>0</v>
      </c>
      <c r="J94" s="164"/>
      <c r="K94" s="163">
        <f>ROUND(E94*J94,2)</f>
        <v>0</v>
      </c>
      <c r="L94" s="163">
        <v>21</v>
      </c>
      <c r="M94" s="163">
        <f>G94*(1+L94/100)</f>
        <v>0</v>
      </c>
      <c r="N94" s="163">
        <v>0</v>
      </c>
      <c r="O94" s="163">
        <f>ROUND(E94*N94,2)</f>
        <v>0</v>
      </c>
      <c r="P94" s="163">
        <v>0</v>
      </c>
      <c r="Q94" s="163">
        <f>ROUND(E94*P94,2)</f>
        <v>0</v>
      </c>
      <c r="R94" s="163"/>
      <c r="S94" s="163" t="s">
        <v>155</v>
      </c>
      <c r="T94" s="163" t="s">
        <v>172</v>
      </c>
      <c r="U94" s="163">
        <v>0</v>
      </c>
      <c r="V94" s="163">
        <f>ROUND(E94*U94,2)</f>
        <v>0</v>
      </c>
      <c r="W94" s="163"/>
      <c r="X94" s="153"/>
      <c r="Y94" s="153"/>
      <c r="Z94" s="153"/>
      <c r="AA94" s="153"/>
      <c r="AB94" s="153"/>
      <c r="AC94" s="153"/>
      <c r="AD94" s="153"/>
      <c r="AE94" s="153"/>
      <c r="AF94" s="153"/>
      <c r="AG94" s="153" t="s">
        <v>157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x14ac:dyDescent="0.2">
      <c r="A95" s="166" t="s">
        <v>150</v>
      </c>
      <c r="B95" s="167" t="s">
        <v>85</v>
      </c>
      <c r="C95" s="186" t="s">
        <v>86</v>
      </c>
      <c r="D95" s="168"/>
      <c r="E95" s="169"/>
      <c r="F95" s="170"/>
      <c r="G95" s="171">
        <f>SUMIF(AG96:AG100,"&lt;&gt;NOR",G96:G100)</f>
        <v>0</v>
      </c>
      <c r="H95" s="165"/>
      <c r="I95" s="165">
        <f>SUM(I96:I100)</f>
        <v>0</v>
      </c>
      <c r="J95" s="165"/>
      <c r="K95" s="165">
        <f>SUM(K96:K100)</f>
        <v>0</v>
      </c>
      <c r="L95" s="165"/>
      <c r="M95" s="165">
        <f>SUM(M96:M100)</f>
        <v>0</v>
      </c>
      <c r="N95" s="165"/>
      <c r="O95" s="165">
        <f>SUM(O96:O100)</f>
        <v>17.540000000000003</v>
      </c>
      <c r="P95" s="165"/>
      <c r="Q95" s="165">
        <f>SUM(Q96:Q100)</f>
        <v>0</v>
      </c>
      <c r="R95" s="165"/>
      <c r="S95" s="165"/>
      <c r="T95" s="165"/>
      <c r="U95" s="165"/>
      <c r="V95" s="165">
        <f>SUM(V96:V100)</f>
        <v>52.11</v>
      </c>
      <c r="W95" s="165"/>
      <c r="AG95" t="s">
        <v>151</v>
      </c>
    </row>
    <row r="96" spans="1:60" outlineLevel="1" x14ac:dyDescent="0.2">
      <c r="A96" s="178">
        <v>80</v>
      </c>
      <c r="B96" s="179" t="s">
        <v>327</v>
      </c>
      <c r="C96" s="187" t="s">
        <v>328</v>
      </c>
      <c r="D96" s="180" t="s">
        <v>189</v>
      </c>
      <c r="E96" s="181">
        <v>1.4528799999999999</v>
      </c>
      <c r="F96" s="182"/>
      <c r="G96" s="183">
        <f>ROUND(E96*F96,2)</f>
        <v>0</v>
      </c>
      <c r="H96" s="164"/>
      <c r="I96" s="163">
        <f>ROUND(E96*H96,2)</f>
        <v>0</v>
      </c>
      <c r="J96" s="164"/>
      <c r="K96" s="163">
        <f>ROUND(E96*J96,2)</f>
        <v>0</v>
      </c>
      <c r="L96" s="163">
        <v>21</v>
      </c>
      <c r="M96" s="163">
        <f>G96*(1+L96/100)</f>
        <v>0</v>
      </c>
      <c r="N96" s="163">
        <v>2.5249999999999999</v>
      </c>
      <c r="O96" s="163">
        <f>ROUND(E96*N96,2)</f>
        <v>3.67</v>
      </c>
      <c r="P96" s="163">
        <v>0</v>
      </c>
      <c r="Q96" s="163">
        <f>ROUND(E96*P96,2)</f>
        <v>0</v>
      </c>
      <c r="R96" s="163"/>
      <c r="S96" s="163" t="s">
        <v>166</v>
      </c>
      <c r="T96" s="163" t="s">
        <v>166</v>
      </c>
      <c r="U96" s="163">
        <v>1.4419999999999999</v>
      </c>
      <c r="V96" s="163">
        <f>ROUND(E96*U96,2)</f>
        <v>2.1</v>
      </c>
      <c r="W96" s="163"/>
      <c r="X96" s="153"/>
      <c r="Y96" s="153"/>
      <c r="Z96" s="153"/>
      <c r="AA96" s="153"/>
      <c r="AB96" s="153"/>
      <c r="AC96" s="153"/>
      <c r="AD96" s="153"/>
      <c r="AE96" s="153"/>
      <c r="AF96" s="153"/>
      <c r="AG96" s="153" t="s">
        <v>157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78">
        <v>81</v>
      </c>
      <c r="B97" s="179" t="s">
        <v>329</v>
      </c>
      <c r="C97" s="187" t="s">
        <v>330</v>
      </c>
      <c r="D97" s="180" t="s">
        <v>175</v>
      </c>
      <c r="E97" s="181">
        <v>20.350000000000001</v>
      </c>
      <c r="F97" s="182"/>
      <c r="G97" s="183">
        <f>ROUND(E97*F97,2)</f>
        <v>0</v>
      </c>
      <c r="H97" s="164"/>
      <c r="I97" s="163">
        <f>ROUND(E97*H97,2)</f>
        <v>0</v>
      </c>
      <c r="J97" s="164"/>
      <c r="K97" s="163">
        <f>ROUND(E97*J97,2)</f>
        <v>0</v>
      </c>
      <c r="L97" s="163">
        <v>21</v>
      </c>
      <c r="M97" s="163">
        <f>G97*(1+L97/100)</f>
        <v>0</v>
      </c>
      <c r="N97" s="163">
        <v>0.1925</v>
      </c>
      <c r="O97" s="163">
        <f>ROUND(E97*N97,2)</f>
        <v>3.92</v>
      </c>
      <c r="P97" s="163">
        <v>0</v>
      </c>
      <c r="Q97" s="163">
        <f>ROUND(E97*P97,2)</f>
        <v>0</v>
      </c>
      <c r="R97" s="163"/>
      <c r="S97" s="163" t="s">
        <v>166</v>
      </c>
      <c r="T97" s="163" t="s">
        <v>166</v>
      </c>
      <c r="U97" s="163">
        <v>2.0497999999999998</v>
      </c>
      <c r="V97" s="163">
        <f>ROUND(E97*U97,2)</f>
        <v>41.71</v>
      </c>
      <c r="W97" s="163"/>
      <c r="X97" s="153"/>
      <c r="Y97" s="153"/>
      <c r="Z97" s="153"/>
      <c r="AA97" s="153"/>
      <c r="AB97" s="153"/>
      <c r="AC97" s="153"/>
      <c r="AD97" s="153"/>
      <c r="AE97" s="153"/>
      <c r="AF97" s="153"/>
      <c r="AG97" s="153" t="s">
        <v>157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22.5" outlineLevel="1" x14ac:dyDescent="0.2">
      <c r="A98" s="178">
        <v>82</v>
      </c>
      <c r="B98" s="179" t="s">
        <v>331</v>
      </c>
      <c r="C98" s="187" t="s">
        <v>559</v>
      </c>
      <c r="D98" s="180" t="s">
        <v>220</v>
      </c>
      <c r="E98" s="181">
        <v>185</v>
      </c>
      <c r="F98" s="182"/>
      <c r="G98" s="183">
        <f>ROUND(E98*F98,2)</f>
        <v>0</v>
      </c>
      <c r="H98" s="164"/>
      <c r="I98" s="163">
        <f>ROUND(E98*H98,2)</f>
        <v>0</v>
      </c>
      <c r="J98" s="164"/>
      <c r="K98" s="163">
        <f>ROUND(E98*J98,2)</f>
        <v>0</v>
      </c>
      <c r="L98" s="163">
        <v>21</v>
      </c>
      <c r="M98" s="163">
        <f>G98*(1+L98/100)</f>
        <v>0</v>
      </c>
      <c r="N98" s="163">
        <v>1.0999999999999999E-2</v>
      </c>
      <c r="O98" s="163">
        <f>ROUND(E98*N98,2)</f>
        <v>2.04</v>
      </c>
      <c r="P98" s="163">
        <v>0</v>
      </c>
      <c r="Q98" s="163">
        <f>ROUND(E98*P98,2)</f>
        <v>0</v>
      </c>
      <c r="R98" s="163" t="s">
        <v>229</v>
      </c>
      <c r="S98" s="163" t="s">
        <v>166</v>
      </c>
      <c r="T98" s="163" t="s">
        <v>166</v>
      </c>
      <c r="U98" s="163">
        <v>0</v>
      </c>
      <c r="V98" s="163">
        <f>ROUND(E98*U98,2)</f>
        <v>0</v>
      </c>
      <c r="W98" s="163"/>
      <c r="X98" s="153"/>
      <c r="Y98" s="153"/>
      <c r="Z98" s="153"/>
      <c r="AA98" s="153"/>
      <c r="AB98" s="153"/>
      <c r="AC98" s="153"/>
      <c r="AD98" s="153"/>
      <c r="AE98" s="153"/>
      <c r="AF98" s="153"/>
      <c r="AG98" s="153" t="s">
        <v>266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22.5" outlineLevel="1" x14ac:dyDescent="0.2">
      <c r="A99" s="178">
        <v>83</v>
      </c>
      <c r="B99" s="179" t="s">
        <v>332</v>
      </c>
      <c r="C99" s="187" t="s">
        <v>333</v>
      </c>
      <c r="D99" s="180" t="s">
        <v>175</v>
      </c>
      <c r="E99" s="181">
        <v>59.25</v>
      </c>
      <c r="F99" s="182"/>
      <c r="G99" s="183">
        <f>ROUND(E99*F99,2)</f>
        <v>0</v>
      </c>
      <c r="H99" s="164"/>
      <c r="I99" s="163">
        <f>ROUND(E99*H99,2)</f>
        <v>0</v>
      </c>
      <c r="J99" s="164"/>
      <c r="K99" s="163">
        <f>ROUND(E99*J99,2)</f>
        <v>0</v>
      </c>
      <c r="L99" s="163">
        <v>21</v>
      </c>
      <c r="M99" s="163">
        <f>G99*(1+L99/100)</f>
        <v>0</v>
      </c>
      <c r="N99" s="163">
        <v>0.11221</v>
      </c>
      <c r="O99" s="163">
        <f>ROUND(E99*N99,2)</f>
        <v>6.65</v>
      </c>
      <c r="P99" s="163">
        <v>0</v>
      </c>
      <c r="Q99" s="163">
        <f>ROUND(E99*P99,2)</f>
        <v>0</v>
      </c>
      <c r="R99" s="163"/>
      <c r="S99" s="163" t="s">
        <v>166</v>
      </c>
      <c r="T99" s="163" t="s">
        <v>166</v>
      </c>
      <c r="U99" s="163">
        <v>0.14000000000000001</v>
      </c>
      <c r="V99" s="163">
        <f>ROUND(E99*U99,2)</f>
        <v>8.3000000000000007</v>
      </c>
      <c r="W99" s="163"/>
      <c r="X99" s="153"/>
      <c r="Y99" s="153"/>
      <c r="Z99" s="153"/>
      <c r="AA99" s="153"/>
      <c r="AB99" s="153"/>
      <c r="AC99" s="153"/>
      <c r="AD99" s="153"/>
      <c r="AE99" s="153"/>
      <c r="AF99" s="153"/>
      <c r="AG99" s="153" t="s">
        <v>157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78">
        <v>84</v>
      </c>
      <c r="B100" s="179" t="s">
        <v>334</v>
      </c>
      <c r="C100" s="187" t="s">
        <v>560</v>
      </c>
      <c r="D100" s="180" t="s">
        <v>220</v>
      </c>
      <c r="E100" s="181">
        <v>60</v>
      </c>
      <c r="F100" s="182"/>
      <c r="G100" s="183">
        <f>ROUND(E100*F100,2)</f>
        <v>0</v>
      </c>
      <c r="H100" s="164"/>
      <c r="I100" s="163">
        <f>ROUND(E100*H100,2)</f>
        <v>0</v>
      </c>
      <c r="J100" s="164"/>
      <c r="K100" s="163">
        <f>ROUND(E100*J100,2)</f>
        <v>0</v>
      </c>
      <c r="L100" s="163">
        <v>21</v>
      </c>
      <c r="M100" s="163">
        <f>G100*(1+L100/100)</f>
        <v>0</v>
      </c>
      <c r="N100" s="163">
        <v>2.1000000000000001E-2</v>
      </c>
      <c r="O100" s="163">
        <f>ROUND(E100*N100,2)</f>
        <v>1.26</v>
      </c>
      <c r="P100" s="163">
        <v>0</v>
      </c>
      <c r="Q100" s="163">
        <f>ROUND(E100*P100,2)</f>
        <v>0</v>
      </c>
      <c r="R100" s="163" t="s">
        <v>229</v>
      </c>
      <c r="S100" s="163" t="s">
        <v>166</v>
      </c>
      <c r="T100" s="163" t="s">
        <v>166</v>
      </c>
      <c r="U100" s="163">
        <v>0</v>
      </c>
      <c r="V100" s="163">
        <f>ROUND(E100*U100,2)</f>
        <v>0</v>
      </c>
      <c r="W100" s="16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 t="s">
        <v>266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x14ac:dyDescent="0.2">
      <c r="A101" s="166" t="s">
        <v>150</v>
      </c>
      <c r="B101" s="167" t="s">
        <v>87</v>
      </c>
      <c r="C101" s="186" t="s">
        <v>88</v>
      </c>
      <c r="D101" s="168"/>
      <c r="E101" s="169"/>
      <c r="F101" s="170"/>
      <c r="G101" s="171">
        <f>SUMIF(AG102:AG106,"&lt;&gt;NOR",G102:G106)</f>
        <v>0</v>
      </c>
      <c r="H101" s="165"/>
      <c r="I101" s="165">
        <f>SUM(I102:I106)</f>
        <v>0</v>
      </c>
      <c r="J101" s="165"/>
      <c r="K101" s="165">
        <f>SUM(K102:K106)</f>
        <v>0</v>
      </c>
      <c r="L101" s="165"/>
      <c r="M101" s="165">
        <f>SUM(M102:M106)</f>
        <v>0</v>
      </c>
      <c r="N101" s="165"/>
      <c r="O101" s="165">
        <f>SUM(O102:O106)</f>
        <v>13.49</v>
      </c>
      <c r="P101" s="165"/>
      <c r="Q101" s="165">
        <f>SUM(Q102:Q106)</f>
        <v>0</v>
      </c>
      <c r="R101" s="165"/>
      <c r="S101" s="165"/>
      <c r="T101" s="165"/>
      <c r="U101" s="165"/>
      <c r="V101" s="165">
        <f>SUM(V102:V106)</f>
        <v>197.99</v>
      </c>
      <c r="W101" s="165"/>
      <c r="AG101" t="s">
        <v>151</v>
      </c>
    </row>
    <row r="102" spans="1:60" outlineLevel="1" x14ac:dyDescent="0.2">
      <c r="A102" s="178">
        <v>85</v>
      </c>
      <c r="B102" s="179" t="s">
        <v>335</v>
      </c>
      <c r="C102" s="187" t="s">
        <v>336</v>
      </c>
      <c r="D102" s="180" t="s">
        <v>165</v>
      </c>
      <c r="E102" s="181">
        <v>659.71500000000003</v>
      </c>
      <c r="F102" s="182"/>
      <c r="G102" s="183">
        <f>ROUND(E102*F102,2)</f>
        <v>0</v>
      </c>
      <c r="H102" s="164"/>
      <c r="I102" s="163">
        <f>ROUND(E102*H102,2)</f>
        <v>0</v>
      </c>
      <c r="J102" s="164"/>
      <c r="K102" s="163">
        <f>ROUND(E102*J102,2)</f>
        <v>0</v>
      </c>
      <c r="L102" s="163">
        <v>21</v>
      </c>
      <c r="M102" s="163">
        <f>G102*(1+L102/100)</f>
        <v>0</v>
      </c>
      <c r="N102" s="163">
        <v>1.8380000000000001E-2</v>
      </c>
      <c r="O102" s="163">
        <f>ROUND(E102*N102,2)</f>
        <v>12.13</v>
      </c>
      <c r="P102" s="163">
        <v>0</v>
      </c>
      <c r="Q102" s="163">
        <f>ROUND(E102*P102,2)</f>
        <v>0</v>
      </c>
      <c r="R102" s="163"/>
      <c r="S102" s="163" t="s">
        <v>166</v>
      </c>
      <c r="T102" s="163" t="s">
        <v>166</v>
      </c>
      <c r="U102" s="163">
        <v>0.14399999999999999</v>
      </c>
      <c r="V102" s="163">
        <f>ROUND(E102*U102,2)</f>
        <v>95</v>
      </c>
      <c r="W102" s="16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157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78">
        <v>86</v>
      </c>
      <c r="B103" s="179" t="s">
        <v>337</v>
      </c>
      <c r="C103" s="187" t="s">
        <v>338</v>
      </c>
      <c r="D103" s="180" t="s">
        <v>165</v>
      </c>
      <c r="E103" s="181">
        <v>1319.43</v>
      </c>
      <c r="F103" s="182"/>
      <c r="G103" s="183">
        <f>ROUND(E103*F103,2)</f>
        <v>0</v>
      </c>
      <c r="H103" s="164"/>
      <c r="I103" s="163">
        <f>ROUND(E103*H103,2)</f>
        <v>0</v>
      </c>
      <c r="J103" s="164"/>
      <c r="K103" s="163">
        <f>ROUND(E103*J103,2)</f>
        <v>0</v>
      </c>
      <c r="L103" s="163">
        <v>21</v>
      </c>
      <c r="M103" s="163">
        <f>G103*(1+L103/100)</f>
        <v>0</v>
      </c>
      <c r="N103" s="163">
        <v>9.7000000000000005E-4</v>
      </c>
      <c r="O103" s="163">
        <f>ROUND(E103*N103,2)</f>
        <v>1.28</v>
      </c>
      <c r="P103" s="163">
        <v>0</v>
      </c>
      <c r="Q103" s="163">
        <f>ROUND(E103*P103,2)</f>
        <v>0</v>
      </c>
      <c r="R103" s="163"/>
      <c r="S103" s="163" t="s">
        <v>166</v>
      </c>
      <c r="T103" s="163" t="s">
        <v>166</v>
      </c>
      <c r="U103" s="163">
        <v>6.0000000000000001E-3</v>
      </c>
      <c r="V103" s="163">
        <f>ROUND(E103*U103,2)</f>
        <v>7.92</v>
      </c>
      <c r="W103" s="16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157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78">
        <v>87</v>
      </c>
      <c r="B104" s="179" t="s">
        <v>339</v>
      </c>
      <c r="C104" s="187" t="s">
        <v>340</v>
      </c>
      <c r="D104" s="180" t="s">
        <v>165</v>
      </c>
      <c r="E104" s="181">
        <v>659.71500000000003</v>
      </c>
      <c r="F104" s="182"/>
      <c r="G104" s="183">
        <f>ROUND(E104*F104,2)</f>
        <v>0</v>
      </c>
      <c r="H104" s="164"/>
      <c r="I104" s="163">
        <f>ROUND(E104*H104,2)</f>
        <v>0</v>
      </c>
      <c r="J104" s="164"/>
      <c r="K104" s="163">
        <f>ROUND(E104*J104,2)</f>
        <v>0</v>
      </c>
      <c r="L104" s="163">
        <v>21</v>
      </c>
      <c r="M104" s="163">
        <f>G104*(1+L104/100)</f>
        <v>0</v>
      </c>
      <c r="N104" s="163">
        <v>0</v>
      </c>
      <c r="O104" s="163">
        <f>ROUND(E104*N104,2)</f>
        <v>0</v>
      </c>
      <c r="P104" s="163">
        <v>0</v>
      </c>
      <c r="Q104" s="163">
        <f>ROUND(E104*P104,2)</f>
        <v>0</v>
      </c>
      <c r="R104" s="163"/>
      <c r="S104" s="163" t="s">
        <v>166</v>
      </c>
      <c r="T104" s="163" t="s">
        <v>166</v>
      </c>
      <c r="U104" s="163">
        <v>0.126</v>
      </c>
      <c r="V104" s="163">
        <f>ROUND(E104*U104,2)</f>
        <v>83.12</v>
      </c>
      <c r="W104" s="16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157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78">
        <v>88</v>
      </c>
      <c r="B105" s="179" t="s">
        <v>341</v>
      </c>
      <c r="C105" s="187" t="s">
        <v>342</v>
      </c>
      <c r="D105" s="180" t="s">
        <v>165</v>
      </c>
      <c r="E105" s="181">
        <v>26.4</v>
      </c>
      <c r="F105" s="182"/>
      <c r="G105" s="183">
        <f>ROUND(E105*F105,2)</f>
        <v>0</v>
      </c>
      <c r="H105" s="164"/>
      <c r="I105" s="163">
        <f>ROUND(E105*H105,2)</f>
        <v>0</v>
      </c>
      <c r="J105" s="164"/>
      <c r="K105" s="163">
        <f>ROUND(E105*J105,2)</f>
        <v>0</v>
      </c>
      <c r="L105" s="163">
        <v>21</v>
      </c>
      <c r="M105" s="163">
        <f>G105*(1+L105/100)</f>
        <v>0</v>
      </c>
      <c r="N105" s="163">
        <v>1.2099999999999999E-3</v>
      </c>
      <c r="O105" s="163">
        <f>ROUND(E105*N105,2)</f>
        <v>0.03</v>
      </c>
      <c r="P105" s="163">
        <v>0</v>
      </c>
      <c r="Q105" s="163">
        <f>ROUND(E105*P105,2)</f>
        <v>0</v>
      </c>
      <c r="R105" s="163"/>
      <c r="S105" s="163" t="s">
        <v>166</v>
      </c>
      <c r="T105" s="163" t="s">
        <v>166</v>
      </c>
      <c r="U105" s="163">
        <v>0.17699999999999999</v>
      </c>
      <c r="V105" s="163">
        <f>ROUND(E105*U105,2)</f>
        <v>4.67</v>
      </c>
      <c r="W105" s="16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157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78">
        <v>89</v>
      </c>
      <c r="B106" s="179" t="s">
        <v>343</v>
      </c>
      <c r="C106" s="187" t="s">
        <v>344</v>
      </c>
      <c r="D106" s="180" t="s">
        <v>165</v>
      </c>
      <c r="E106" s="181">
        <v>34</v>
      </c>
      <c r="F106" s="182"/>
      <c r="G106" s="183">
        <f>ROUND(E106*F106,2)</f>
        <v>0</v>
      </c>
      <c r="H106" s="164"/>
      <c r="I106" s="163">
        <f>ROUND(E106*H106,2)</f>
        <v>0</v>
      </c>
      <c r="J106" s="164"/>
      <c r="K106" s="163">
        <f>ROUND(E106*J106,2)</f>
        <v>0</v>
      </c>
      <c r="L106" s="163">
        <v>21</v>
      </c>
      <c r="M106" s="163">
        <f>G106*(1+L106/100)</f>
        <v>0</v>
      </c>
      <c r="N106" s="163">
        <v>1.58E-3</v>
      </c>
      <c r="O106" s="163">
        <f>ROUND(E106*N106,2)</f>
        <v>0.05</v>
      </c>
      <c r="P106" s="163">
        <v>0</v>
      </c>
      <c r="Q106" s="163">
        <f>ROUND(E106*P106,2)</f>
        <v>0</v>
      </c>
      <c r="R106" s="163"/>
      <c r="S106" s="163" t="s">
        <v>166</v>
      </c>
      <c r="T106" s="163" t="s">
        <v>166</v>
      </c>
      <c r="U106" s="163">
        <v>0.214</v>
      </c>
      <c r="V106" s="163">
        <f>ROUND(E106*U106,2)</f>
        <v>7.28</v>
      </c>
      <c r="W106" s="16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157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ht="25.5" x14ac:dyDescent="0.2">
      <c r="A107" s="166" t="s">
        <v>150</v>
      </c>
      <c r="B107" s="167" t="s">
        <v>89</v>
      </c>
      <c r="C107" s="186" t="s">
        <v>90</v>
      </c>
      <c r="D107" s="168"/>
      <c r="E107" s="169"/>
      <c r="F107" s="170"/>
      <c r="G107" s="171">
        <f>SUMIF(AG108:AG111,"&lt;&gt;NOR",G108:G111)</f>
        <v>0</v>
      </c>
      <c r="H107" s="165"/>
      <c r="I107" s="165">
        <f>SUM(I108:I111)</f>
        <v>0</v>
      </c>
      <c r="J107" s="165"/>
      <c r="K107" s="165">
        <f>SUM(K108:K111)</f>
        <v>0</v>
      </c>
      <c r="L107" s="165"/>
      <c r="M107" s="165">
        <f>SUM(M108:M111)</f>
        <v>0</v>
      </c>
      <c r="N107" s="165"/>
      <c r="O107" s="165">
        <f>SUM(O108:O111)</f>
        <v>4.99</v>
      </c>
      <c r="P107" s="165"/>
      <c r="Q107" s="165">
        <f>SUM(Q108:Q111)</f>
        <v>0</v>
      </c>
      <c r="R107" s="165"/>
      <c r="S107" s="165"/>
      <c r="T107" s="165"/>
      <c r="U107" s="165"/>
      <c r="V107" s="165">
        <f>SUM(V108:V111)</f>
        <v>28.07</v>
      </c>
      <c r="W107" s="165"/>
      <c r="AG107" t="s">
        <v>151</v>
      </c>
    </row>
    <row r="108" spans="1:60" outlineLevel="1" x14ac:dyDescent="0.2">
      <c r="A108" s="178">
        <v>90</v>
      </c>
      <c r="B108" s="179" t="s">
        <v>345</v>
      </c>
      <c r="C108" s="187" t="s">
        <v>346</v>
      </c>
      <c r="D108" s="180" t="s">
        <v>165</v>
      </c>
      <c r="E108" s="181">
        <v>46</v>
      </c>
      <c r="F108" s="182"/>
      <c r="G108" s="183">
        <f>ROUND(E108*F108,2)</f>
        <v>0</v>
      </c>
      <c r="H108" s="164"/>
      <c r="I108" s="163">
        <f>ROUND(E108*H108,2)</f>
        <v>0</v>
      </c>
      <c r="J108" s="164"/>
      <c r="K108" s="163">
        <f>ROUND(E108*J108,2)</f>
        <v>0</v>
      </c>
      <c r="L108" s="163">
        <v>21</v>
      </c>
      <c r="M108" s="163">
        <f>G108*(1+L108/100)</f>
        <v>0</v>
      </c>
      <c r="N108" s="163">
        <v>0</v>
      </c>
      <c r="O108" s="163">
        <f>ROUND(E108*N108,2)</f>
        <v>0</v>
      </c>
      <c r="P108" s="163">
        <v>0</v>
      </c>
      <c r="Q108" s="163">
        <f>ROUND(E108*P108,2)</f>
        <v>0</v>
      </c>
      <c r="R108" s="163"/>
      <c r="S108" s="163" t="s">
        <v>166</v>
      </c>
      <c r="T108" s="163" t="s">
        <v>166</v>
      </c>
      <c r="U108" s="163">
        <v>0.13900000000000001</v>
      </c>
      <c r="V108" s="163">
        <f>ROUND(E108*U108,2)</f>
        <v>6.39</v>
      </c>
      <c r="W108" s="16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 t="s">
        <v>157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78">
        <v>91</v>
      </c>
      <c r="B109" s="179" t="s">
        <v>347</v>
      </c>
      <c r="C109" s="187" t="s">
        <v>348</v>
      </c>
      <c r="D109" s="180" t="s">
        <v>326</v>
      </c>
      <c r="E109" s="181">
        <v>12</v>
      </c>
      <c r="F109" s="182"/>
      <c r="G109" s="183">
        <f>ROUND(E109*F109,2)</f>
        <v>0</v>
      </c>
      <c r="H109" s="164"/>
      <c r="I109" s="163">
        <f>ROUND(E109*H109,2)</f>
        <v>0</v>
      </c>
      <c r="J109" s="164"/>
      <c r="K109" s="163">
        <f>ROUND(E109*J109,2)</f>
        <v>0</v>
      </c>
      <c r="L109" s="163">
        <v>21</v>
      </c>
      <c r="M109" s="163">
        <f>G109*(1+L109/100)</f>
        <v>0</v>
      </c>
      <c r="N109" s="163">
        <v>0</v>
      </c>
      <c r="O109" s="163">
        <f>ROUND(E109*N109,2)</f>
        <v>0</v>
      </c>
      <c r="P109" s="163">
        <v>0</v>
      </c>
      <c r="Q109" s="163">
        <f>ROUND(E109*P109,2)</f>
        <v>0</v>
      </c>
      <c r="R109" s="163" t="s">
        <v>349</v>
      </c>
      <c r="S109" s="163" t="s">
        <v>166</v>
      </c>
      <c r="T109" s="163" t="s">
        <v>166</v>
      </c>
      <c r="U109" s="163">
        <v>1</v>
      </c>
      <c r="V109" s="163">
        <f>ROUND(E109*U109,2)</f>
        <v>12</v>
      </c>
      <c r="W109" s="16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 t="s">
        <v>350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78">
        <v>92</v>
      </c>
      <c r="B110" s="179" t="s">
        <v>351</v>
      </c>
      <c r="C110" s="187" t="s">
        <v>352</v>
      </c>
      <c r="D110" s="180" t="s">
        <v>165</v>
      </c>
      <c r="E110" s="181">
        <v>31.215</v>
      </c>
      <c r="F110" s="182"/>
      <c r="G110" s="183">
        <f>ROUND(E110*F110,2)</f>
        <v>0</v>
      </c>
      <c r="H110" s="164"/>
      <c r="I110" s="163">
        <f>ROUND(E110*H110,2)</f>
        <v>0</v>
      </c>
      <c r="J110" s="164"/>
      <c r="K110" s="163">
        <f>ROUND(E110*J110,2)</f>
        <v>0</v>
      </c>
      <c r="L110" s="163">
        <v>21</v>
      </c>
      <c r="M110" s="163">
        <f>G110*(1+L110/100)</f>
        <v>0</v>
      </c>
      <c r="N110" s="163">
        <v>0</v>
      </c>
      <c r="O110" s="163">
        <f>ROUND(E110*N110,2)</f>
        <v>0</v>
      </c>
      <c r="P110" s="163">
        <v>0</v>
      </c>
      <c r="Q110" s="163">
        <f>ROUND(E110*P110,2)</f>
        <v>0</v>
      </c>
      <c r="R110" s="163"/>
      <c r="S110" s="163" t="s">
        <v>166</v>
      </c>
      <c r="T110" s="163" t="s">
        <v>166</v>
      </c>
      <c r="U110" s="163">
        <v>0.13</v>
      </c>
      <c r="V110" s="163">
        <f>ROUND(E110*U110,2)</f>
        <v>4.0599999999999996</v>
      </c>
      <c r="W110" s="16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157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78">
        <v>93</v>
      </c>
      <c r="B111" s="179" t="s">
        <v>353</v>
      </c>
      <c r="C111" s="187" t="s">
        <v>354</v>
      </c>
      <c r="D111" s="180" t="s">
        <v>165</v>
      </c>
      <c r="E111" s="181">
        <v>31.215</v>
      </c>
      <c r="F111" s="182"/>
      <c r="G111" s="183">
        <f>ROUND(E111*F111,2)</f>
        <v>0</v>
      </c>
      <c r="H111" s="164"/>
      <c r="I111" s="163">
        <f>ROUND(E111*H111,2)</f>
        <v>0</v>
      </c>
      <c r="J111" s="164"/>
      <c r="K111" s="163">
        <f>ROUND(E111*J111,2)</f>
        <v>0</v>
      </c>
      <c r="L111" s="163">
        <v>21</v>
      </c>
      <c r="M111" s="163">
        <f>G111*(1+L111/100)</f>
        <v>0</v>
      </c>
      <c r="N111" s="163">
        <v>0.16</v>
      </c>
      <c r="O111" s="163">
        <f>ROUND(E111*N111,2)</f>
        <v>4.99</v>
      </c>
      <c r="P111" s="163">
        <v>0</v>
      </c>
      <c r="Q111" s="163">
        <f>ROUND(E111*P111,2)</f>
        <v>0</v>
      </c>
      <c r="R111" s="163"/>
      <c r="S111" s="163" t="s">
        <v>166</v>
      </c>
      <c r="T111" s="163" t="s">
        <v>166</v>
      </c>
      <c r="U111" s="163">
        <v>0.18</v>
      </c>
      <c r="V111" s="163">
        <f>ROUND(E111*U111,2)</f>
        <v>5.62</v>
      </c>
      <c r="W111" s="16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 t="s">
        <v>157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x14ac:dyDescent="0.2">
      <c r="A112" s="166" t="s">
        <v>150</v>
      </c>
      <c r="B112" s="167" t="s">
        <v>91</v>
      </c>
      <c r="C112" s="186" t="s">
        <v>92</v>
      </c>
      <c r="D112" s="168"/>
      <c r="E112" s="169"/>
      <c r="F112" s="170"/>
      <c r="G112" s="171">
        <f>SUMIF(AG113:AG132,"&lt;&gt;NOR",G113:G132)</f>
        <v>0</v>
      </c>
      <c r="H112" s="165"/>
      <c r="I112" s="165">
        <f>SUM(I113:I132)</f>
        <v>0</v>
      </c>
      <c r="J112" s="165"/>
      <c r="K112" s="165">
        <f>SUM(K113:K132)</f>
        <v>0</v>
      </c>
      <c r="L112" s="165"/>
      <c r="M112" s="165">
        <f>SUM(M113:M132)</f>
        <v>0</v>
      </c>
      <c r="N112" s="165"/>
      <c r="O112" s="165">
        <f>SUM(O113:O132)</f>
        <v>0.08</v>
      </c>
      <c r="P112" s="165"/>
      <c r="Q112" s="165">
        <f>SUM(Q113:Q132)</f>
        <v>7.01</v>
      </c>
      <c r="R112" s="165"/>
      <c r="S112" s="165"/>
      <c r="T112" s="165"/>
      <c r="U112" s="165"/>
      <c r="V112" s="165">
        <f>SUM(V113:V132)</f>
        <v>67.67</v>
      </c>
      <c r="W112" s="165"/>
      <c r="AG112" t="s">
        <v>151</v>
      </c>
    </row>
    <row r="113" spans="1:60" outlineLevel="1" x14ac:dyDescent="0.2">
      <c r="A113" s="178">
        <v>94</v>
      </c>
      <c r="B113" s="179" t="s">
        <v>355</v>
      </c>
      <c r="C113" s="187" t="s">
        <v>356</v>
      </c>
      <c r="D113" s="180" t="s">
        <v>220</v>
      </c>
      <c r="E113" s="181">
        <v>2</v>
      </c>
      <c r="F113" s="182"/>
      <c r="G113" s="183">
        <f t="shared" ref="G113:G132" si="35">ROUND(E113*F113,2)</f>
        <v>0</v>
      </c>
      <c r="H113" s="164"/>
      <c r="I113" s="163">
        <f t="shared" ref="I113:I132" si="36">ROUND(E113*H113,2)</f>
        <v>0</v>
      </c>
      <c r="J113" s="164"/>
      <c r="K113" s="163">
        <f t="shared" ref="K113:K132" si="37">ROUND(E113*J113,2)</f>
        <v>0</v>
      </c>
      <c r="L113" s="163">
        <v>21</v>
      </c>
      <c r="M113" s="163">
        <f t="shared" ref="M113:M132" si="38">G113*(1+L113/100)</f>
        <v>0</v>
      </c>
      <c r="N113" s="163">
        <v>0</v>
      </c>
      <c r="O113" s="163">
        <f t="shared" ref="O113:O132" si="39">ROUND(E113*N113,2)</f>
        <v>0</v>
      </c>
      <c r="P113" s="163">
        <v>0</v>
      </c>
      <c r="Q113" s="163">
        <f t="shared" ref="Q113:Q132" si="40">ROUND(E113*P113,2)</f>
        <v>0</v>
      </c>
      <c r="R113" s="163"/>
      <c r="S113" s="163" t="s">
        <v>166</v>
      </c>
      <c r="T113" s="163" t="s">
        <v>166</v>
      </c>
      <c r="U113" s="163">
        <v>0.06</v>
      </c>
      <c r="V113" s="163">
        <f t="shared" ref="V113:V132" si="41">ROUND(E113*U113,2)</f>
        <v>0.12</v>
      </c>
      <c r="W113" s="16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157</v>
      </c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78">
        <v>95</v>
      </c>
      <c r="B114" s="179" t="s">
        <v>357</v>
      </c>
      <c r="C114" s="187" t="s">
        <v>358</v>
      </c>
      <c r="D114" s="180" t="s">
        <v>165</v>
      </c>
      <c r="E114" s="181">
        <v>21.76</v>
      </c>
      <c r="F114" s="182"/>
      <c r="G114" s="183">
        <f t="shared" si="35"/>
        <v>0</v>
      </c>
      <c r="H114" s="164"/>
      <c r="I114" s="163">
        <f t="shared" si="36"/>
        <v>0</v>
      </c>
      <c r="J114" s="164"/>
      <c r="K114" s="163">
        <f t="shared" si="37"/>
        <v>0</v>
      </c>
      <c r="L114" s="163">
        <v>21</v>
      </c>
      <c r="M114" s="163">
        <f t="shared" si="38"/>
        <v>0</v>
      </c>
      <c r="N114" s="163">
        <v>6.7000000000000002E-4</v>
      </c>
      <c r="O114" s="163">
        <f t="shared" si="39"/>
        <v>0.01</v>
      </c>
      <c r="P114" s="163">
        <v>5.5E-2</v>
      </c>
      <c r="Q114" s="163">
        <f t="shared" si="40"/>
        <v>1.2</v>
      </c>
      <c r="R114" s="163"/>
      <c r="S114" s="163" t="s">
        <v>166</v>
      </c>
      <c r="T114" s="163" t="s">
        <v>166</v>
      </c>
      <c r="U114" s="163">
        <v>0.38100000000000001</v>
      </c>
      <c r="V114" s="163">
        <f t="shared" si="41"/>
        <v>8.2899999999999991</v>
      </c>
      <c r="W114" s="16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 t="s">
        <v>253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78">
        <v>96</v>
      </c>
      <c r="B115" s="179" t="s">
        <v>359</v>
      </c>
      <c r="C115" s="187" t="s">
        <v>360</v>
      </c>
      <c r="D115" s="180" t="s">
        <v>220</v>
      </c>
      <c r="E115" s="181">
        <v>5</v>
      </c>
      <c r="F115" s="182"/>
      <c r="G115" s="183">
        <f t="shared" si="35"/>
        <v>0</v>
      </c>
      <c r="H115" s="164"/>
      <c r="I115" s="163">
        <f t="shared" si="36"/>
        <v>0</v>
      </c>
      <c r="J115" s="164"/>
      <c r="K115" s="163">
        <f t="shared" si="37"/>
        <v>0</v>
      </c>
      <c r="L115" s="163">
        <v>21</v>
      </c>
      <c r="M115" s="163">
        <f t="shared" si="38"/>
        <v>0</v>
      </c>
      <c r="N115" s="163">
        <v>0</v>
      </c>
      <c r="O115" s="163">
        <f t="shared" si="39"/>
        <v>0</v>
      </c>
      <c r="P115" s="163">
        <v>0</v>
      </c>
      <c r="Q115" s="163">
        <f t="shared" si="40"/>
        <v>0</v>
      </c>
      <c r="R115" s="163"/>
      <c r="S115" s="163" t="s">
        <v>166</v>
      </c>
      <c r="T115" s="163" t="s">
        <v>166</v>
      </c>
      <c r="U115" s="163">
        <v>0.03</v>
      </c>
      <c r="V115" s="163">
        <f t="shared" si="41"/>
        <v>0.15</v>
      </c>
      <c r="W115" s="16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 t="s">
        <v>157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78">
        <v>97</v>
      </c>
      <c r="B116" s="179" t="s">
        <v>361</v>
      </c>
      <c r="C116" s="187" t="s">
        <v>362</v>
      </c>
      <c r="D116" s="180" t="s">
        <v>220</v>
      </c>
      <c r="E116" s="181">
        <v>18</v>
      </c>
      <c r="F116" s="182"/>
      <c r="G116" s="183">
        <f t="shared" si="35"/>
        <v>0</v>
      </c>
      <c r="H116" s="164"/>
      <c r="I116" s="163">
        <f t="shared" si="36"/>
        <v>0</v>
      </c>
      <c r="J116" s="164"/>
      <c r="K116" s="163">
        <f t="shared" si="37"/>
        <v>0</v>
      </c>
      <c r="L116" s="163">
        <v>21</v>
      </c>
      <c r="M116" s="163">
        <f t="shared" si="38"/>
        <v>0</v>
      </c>
      <c r="N116" s="163">
        <v>0</v>
      </c>
      <c r="O116" s="163">
        <f t="shared" si="39"/>
        <v>0</v>
      </c>
      <c r="P116" s="163">
        <v>0</v>
      </c>
      <c r="Q116" s="163">
        <f t="shared" si="40"/>
        <v>0</v>
      </c>
      <c r="R116" s="163"/>
      <c r="S116" s="163" t="s">
        <v>166</v>
      </c>
      <c r="T116" s="163" t="s">
        <v>166</v>
      </c>
      <c r="U116" s="163">
        <v>0.06</v>
      </c>
      <c r="V116" s="163">
        <f t="shared" si="41"/>
        <v>1.08</v>
      </c>
      <c r="W116" s="16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157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78">
        <v>98</v>
      </c>
      <c r="B117" s="179" t="s">
        <v>363</v>
      </c>
      <c r="C117" s="187" t="s">
        <v>364</v>
      </c>
      <c r="D117" s="180" t="s">
        <v>165</v>
      </c>
      <c r="E117" s="181">
        <v>5.4</v>
      </c>
      <c r="F117" s="182"/>
      <c r="G117" s="183">
        <f t="shared" si="35"/>
        <v>0</v>
      </c>
      <c r="H117" s="164"/>
      <c r="I117" s="163">
        <f t="shared" si="36"/>
        <v>0</v>
      </c>
      <c r="J117" s="164"/>
      <c r="K117" s="163">
        <f t="shared" si="37"/>
        <v>0</v>
      </c>
      <c r="L117" s="163">
        <v>21</v>
      </c>
      <c r="M117" s="163">
        <f t="shared" si="38"/>
        <v>0</v>
      </c>
      <c r="N117" s="163">
        <v>2.1900000000000001E-3</v>
      </c>
      <c r="O117" s="163">
        <f t="shared" si="39"/>
        <v>0.01</v>
      </c>
      <c r="P117" s="163">
        <v>0.01</v>
      </c>
      <c r="Q117" s="163">
        <f t="shared" si="40"/>
        <v>0.05</v>
      </c>
      <c r="R117" s="163"/>
      <c r="S117" s="163" t="s">
        <v>166</v>
      </c>
      <c r="T117" s="163" t="s">
        <v>166</v>
      </c>
      <c r="U117" s="163">
        <v>0.52</v>
      </c>
      <c r="V117" s="163">
        <f t="shared" si="41"/>
        <v>2.81</v>
      </c>
      <c r="W117" s="16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157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78">
        <v>99</v>
      </c>
      <c r="B118" s="179" t="s">
        <v>365</v>
      </c>
      <c r="C118" s="187" t="s">
        <v>366</v>
      </c>
      <c r="D118" s="180" t="s">
        <v>165</v>
      </c>
      <c r="E118" s="181">
        <v>38.880000000000003</v>
      </c>
      <c r="F118" s="182"/>
      <c r="G118" s="183">
        <f t="shared" si="35"/>
        <v>0</v>
      </c>
      <c r="H118" s="164"/>
      <c r="I118" s="163">
        <f t="shared" si="36"/>
        <v>0</v>
      </c>
      <c r="J118" s="164"/>
      <c r="K118" s="163">
        <f t="shared" si="37"/>
        <v>0</v>
      </c>
      <c r="L118" s="163">
        <v>21</v>
      </c>
      <c r="M118" s="163">
        <f t="shared" si="38"/>
        <v>0</v>
      </c>
      <c r="N118" s="163">
        <v>1E-3</v>
      </c>
      <c r="O118" s="163">
        <f t="shared" si="39"/>
        <v>0.04</v>
      </c>
      <c r="P118" s="163">
        <v>3.492E-2</v>
      </c>
      <c r="Q118" s="163">
        <f t="shared" si="40"/>
        <v>1.36</v>
      </c>
      <c r="R118" s="163"/>
      <c r="S118" s="163" t="s">
        <v>166</v>
      </c>
      <c r="T118" s="163" t="s">
        <v>166</v>
      </c>
      <c r="U118" s="163">
        <v>0.52100000000000002</v>
      </c>
      <c r="V118" s="163">
        <f t="shared" si="41"/>
        <v>20.260000000000002</v>
      </c>
      <c r="W118" s="16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157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78">
        <v>100</v>
      </c>
      <c r="B119" s="179" t="s">
        <v>367</v>
      </c>
      <c r="C119" s="187" t="s">
        <v>368</v>
      </c>
      <c r="D119" s="180" t="s">
        <v>220</v>
      </c>
      <c r="E119" s="181">
        <v>15</v>
      </c>
      <c r="F119" s="182"/>
      <c r="G119" s="183">
        <f t="shared" si="35"/>
        <v>0</v>
      </c>
      <c r="H119" s="164"/>
      <c r="I119" s="163">
        <f t="shared" si="36"/>
        <v>0</v>
      </c>
      <c r="J119" s="164"/>
      <c r="K119" s="163">
        <f t="shared" si="37"/>
        <v>0</v>
      </c>
      <c r="L119" s="163">
        <v>21</v>
      </c>
      <c r="M119" s="163">
        <f t="shared" si="38"/>
        <v>0</v>
      </c>
      <c r="N119" s="163">
        <v>1.33E-3</v>
      </c>
      <c r="O119" s="163">
        <f t="shared" si="39"/>
        <v>0.02</v>
      </c>
      <c r="P119" s="163">
        <v>7.3999999999999996E-2</v>
      </c>
      <c r="Q119" s="163">
        <f t="shared" si="40"/>
        <v>1.1100000000000001</v>
      </c>
      <c r="R119" s="163"/>
      <c r="S119" s="163" t="s">
        <v>166</v>
      </c>
      <c r="T119" s="163" t="s">
        <v>166</v>
      </c>
      <c r="U119" s="163">
        <v>0.79600000000000004</v>
      </c>
      <c r="V119" s="163">
        <f t="shared" si="41"/>
        <v>11.94</v>
      </c>
      <c r="W119" s="16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157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78">
        <v>101</v>
      </c>
      <c r="B120" s="179" t="s">
        <v>369</v>
      </c>
      <c r="C120" s="187" t="s">
        <v>370</v>
      </c>
      <c r="D120" s="180" t="s">
        <v>175</v>
      </c>
      <c r="E120" s="181">
        <v>27.6</v>
      </c>
      <c r="F120" s="182"/>
      <c r="G120" s="183">
        <f t="shared" si="35"/>
        <v>0</v>
      </c>
      <c r="H120" s="164"/>
      <c r="I120" s="163">
        <f t="shared" si="36"/>
        <v>0</v>
      </c>
      <c r="J120" s="164"/>
      <c r="K120" s="163">
        <f t="shared" si="37"/>
        <v>0</v>
      </c>
      <c r="L120" s="163">
        <v>21</v>
      </c>
      <c r="M120" s="163">
        <f t="shared" si="38"/>
        <v>0</v>
      </c>
      <c r="N120" s="163">
        <v>0</v>
      </c>
      <c r="O120" s="163">
        <f t="shared" si="39"/>
        <v>0</v>
      </c>
      <c r="P120" s="163">
        <v>1.383E-2</v>
      </c>
      <c r="Q120" s="163">
        <f t="shared" si="40"/>
        <v>0.38</v>
      </c>
      <c r="R120" s="163"/>
      <c r="S120" s="163" t="s">
        <v>166</v>
      </c>
      <c r="T120" s="163" t="s">
        <v>166</v>
      </c>
      <c r="U120" s="163">
        <v>0.12</v>
      </c>
      <c r="V120" s="163">
        <f t="shared" si="41"/>
        <v>3.31</v>
      </c>
      <c r="W120" s="16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157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78">
        <v>102</v>
      </c>
      <c r="B121" s="179" t="s">
        <v>371</v>
      </c>
      <c r="C121" s="187" t="s">
        <v>372</v>
      </c>
      <c r="D121" s="180" t="s">
        <v>165</v>
      </c>
      <c r="E121" s="181">
        <v>19.329999999999998</v>
      </c>
      <c r="F121" s="182"/>
      <c r="G121" s="183">
        <f t="shared" si="35"/>
        <v>0</v>
      </c>
      <c r="H121" s="164"/>
      <c r="I121" s="163">
        <f t="shared" si="36"/>
        <v>0</v>
      </c>
      <c r="J121" s="164"/>
      <c r="K121" s="163">
        <f t="shared" si="37"/>
        <v>0</v>
      </c>
      <c r="L121" s="163">
        <v>21</v>
      </c>
      <c r="M121" s="163">
        <f t="shared" si="38"/>
        <v>0</v>
      </c>
      <c r="N121" s="163">
        <v>0</v>
      </c>
      <c r="O121" s="163">
        <f t="shared" si="39"/>
        <v>0</v>
      </c>
      <c r="P121" s="163">
        <v>5.8999999999999997E-2</v>
      </c>
      <c r="Q121" s="163">
        <f t="shared" si="40"/>
        <v>1.1399999999999999</v>
      </c>
      <c r="R121" s="163"/>
      <c r="S121" s="163" t="s">
        <v>166</v>
      </c>
      <c r="T121" s="163" t="s">
        <v>166</v>
      </c>
      <c r="U121" s="163">
        <v>0.2</v>
      </c>
      <c r="V121" s="163">
        <f t="shared" si="41"/>
        <v>3.87</v>
      </c>
      <c r="W121" s="16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157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78">
        <v>103</v>
      </c>
      <c r="B122" s="179" t="s">
        <v>373</v>
      </c>
      <c r="C122" s="187" t="s">
        <v>374</v>
      </c>
      <c r="D122" s="180" t="s">
        <v>165</v>
      </c>
      <c r="E122" s="181">
        <v>19.329999999999998</v>
      </c>
      <c r="F122" s="182"/>
      <c r="G122" s="183">
        <f t="shared" si="35"/>
        <v>0</v>
      </c>
      <c r="H122" s="164"/>
      <c r="I122" s="163">
        <f t="shared" si="36"/>
        <v>0</v>
      </c>
      <c r="J122" s="164"/>
      <c r="K122" s="163">
        <f t="shared" si="37"/>
        <v>0</v>
      </c>
      <c r="L122" s="163">
        <v>21</v>
      </c>
      <c r="M122" s="163">
        <f t="shared" si="38"/>
        <v>0</v>
      </c>
      <c r="N122" s="163">
        <v>0</v>
      </c>
      <c r="O122" s="163">
        <f t="shared" si="39"/>
        <v>0</v>
      </c>
      <c r="P122" s="163">
        <v>1.4E-2</v>
      </c>
      <c r="Q122" s="163">
        <f t="shared" si="40"/>
        <v>0.27</v>
      </c>
      <c r="R122" s="163"/>
      <c r="S122" s="163" t="s">
        <v>166</v>
      </c>
      <c r="T122" s="163" t="s">
        <v>166</v>
      </c>
      <c r="U122" s="163">
        <v>0.22</v>
      </c>
      <c r="V122" s="163">
        <f t="shared" si="41"/>
        <v>4.25</v>
      </c>
      <c r="W122" s="16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 t="s">
        <v>157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78">
        <v>104</v>
      </c>
      <c r="B123" s="179" t="s">
        <v>375</v>
      </c>
      <c r="C123" s="187" t="s">
        <v>376</v>
      </c>
      <c r="D123" s="180" t="s">
        <v>220</v>
      </c>
      <c r="E123" s="181">
        <v>1</v>
      </c>
      <c r="F123" s="182"/>
      <c r="G123" s="183">
        <f t="shared" si="35"/>
        <v>0</v>
      </c>
      <c r="H123" s="164"/>
      <c r="I123" s="163">
        <f t="shared" si="36"/>
        <v>0</v>
      </c>
      <c r="J123" s="164"/>
      <c r="K123" s="163">
        <f t="shared" si="37"/>
        <v>0</v>
      </c>
      <c r="L123" s="163">
        <v>21</v>
      </c>
      <c r="M123" s="163">
        <f t="shared" si="38"/>
        <v>0</v>
      </c>
      <c r="N123" s="163">
        <v>0</v>
      </c>
      <c r="O123" s="163">
        <f t="shared" si="39"/>
        <v>0</v>
      </c>
      <c r="P123" s="163">
        <v>0</v>
      </c>
      <c r="Q123" s="163">
        <f t="shared" si="40"/>
        <v>0</v>
      </c>
      <c r="R123" s="163"/>
      <c r="S123" s="163" t="s">
        <v>155</v>
      </c>
      <c r="T123" s="163" t="s">
        <v>172</v>
      </c>
      <c r="U123" s="163">
        <v>0.03</v>
      </c>
      <c r="V123" s="163">
        <f t="shared" si="41"/>
        <v>0.03</v>
      </c>
      <c r="W123" s="16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162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78">
        <v>105</v>
      </c>
      <c r="B124" s="179" t="s">
        <v>377</v>
      </c>
      <c r="C124" s="187" t="s">
        <v>378</v>
      </c>
      <c r="D124" s="180" t="s">
        <v>165</v>
      </c>
      <c r="E124" s="181">
        <v>1.08</v>
      </c>
      <c r="F124" s="182"/>
      <c r="G124" s="183">
        <f t="shared" si="35"/>
        <v>0</v>
      </c>
      <c r="H124" s="164"/>
      <c r="I124" s="163">
        <f t="shared" si="36"/>
        <v>0</v>
      </c>
      <c r="J124" s="164"/>
      <c r="K124" s="163">
        <f t="shared" si="37"/>
        <v>0</v>
      </c>
      <c r="L124" s="163">
        <v>21</v>
      </c>
      <c r="M124" s="163">
        <f t="shared" si="38"/>
        <v>0</v>
      </c>
      <c r="N124" s="163">
        <v>1E-3</v>
      </c>
      <c r="O124" s="163">
        <f t="shared" si="39"/>
        <v>0</v>
      </c>
      <c r="P124" s="163">
        <v>6.2E-2</v>
      </c>
      <c r="Q124" s="163">
        <f t="shared" si="40"/>
        <v>7.0000000000000007E-2</v>
      </c>
      <c r="R124" s="163"/>
      <c r="S124" s="163" t="s">
        <v>166</v>
      </c>
      <c r="T124" s="163" t="s">
        <v>166</v>
      </c>
      <c r="U124" s="163">
        <v>0.61199999999999999</v>
      </c>
      <c r="V124" s="163">
        <f t="shared" si="41"/>
        <v>0.66</v>
      </c>
      <c r="W124" s="16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162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78">
        <v>106</v>
      </c>
      <c r="B125" s="179" t="s">
        <v>379</v>
      </c>
      <c r="C125" s="187" t="s">
        <v>380</v>
      </c>
      <c r="D125" s="180" t="s">
        <v>220</v>
      </c>
      <c r="E125" s="181">
        <v>1</v>
      </c>
      <c r="F125" s="182"/>
      <c r="G125" s="183">
        <f t="shared" si="35"/>
        <v>0</v>
      </c>
      <c r="H125" s="164"/>
      <c r="I125" s="163">
        <f t="shared" si="36"/>
        <v>0</v>
      </c>
      <c r="J125" s="164"/>
      <c r="K125" s="163">
        <f t="shared" si="37"/>
        <v>0</v>
      </c>
      <c r="L125" s="163">
        <v>21</v>
      </c>
      <c r="M125" s="163">
        <f t="shared" si="38"/>
        <v>0</v>
      </c>
      <c r="N125" s="163">
        <v>0</v>
      </c>
      <c r="O125" s="163">
        <f t="shared" si="39"/>
        <v>0</v>
      </c>
      <c r="P125" s="163">
        <v>0</v>
      </c>
      <c r="Q125" s="163">
        <f t="shared" si="40"/>
        <v>0</v>
      </c>
      <c r="R125" s="163"/>
      <c r="S125" s="163" t="s">
        <v>166</v>
      </c>
      <c r="T125" s="163" t="s">
        <v>166</v>
      </c>
      <c r="U125" s="163">
        <v>0.05</v>
      </c>
      <c r="V125" s="163">
        <f t="shared" si="41"/>
        <v>0.05</v>
      </c>
      <c r="W125" s="16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 t="s">
        <v>162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78">
        <v>107</v>
      </c>
      <c r="B126" s="179" t="s">
        <v>381</v>
      </c>
      <c r="C126" s="187" t="s">
        <v>382</v>
      </c>
      <c r="D126" s="180" t="s">
        <v>165</v>
      </c>
      <c r="E126" s="181">
        <v>2.31</v>
      </c>
      <c r="F126" s="182"/>
      <c r="G126" s="183">
        <f t="shared" si="35"/>
        <v>0</v>
      </c>
      <c r="H126" s="164"/>
      <c r="I126" s="163">
        <f t="shared" si="36"/>
        <v>0</v>
      </c>
      <c r="J126" s="164"/>
      <c r="K126" s="163">
        <f t="shared" si="37"/>
        <v>0</v>
      </c>
      <c r="L126" s="163">
        <v>21</v>
      </c>
      <c r="M126" s="163">
        <f t="shared" si="38"/>
        <v>0</v>
      </c>
      <c r="N126" s="163">
        <v>1.17E-3</v>
      </c>
      <c r="O126" s="163">
        <f t="shared" si="39"/>
        <v>0</v>
      </c>
      <c r="P126" s="163">
        <v>8.7999999999999995E-2</v>
      </c>
      <c r="Q126" s="163">
        <f t="shared" si="40"/>
        <v>0.2</v>
      </c>
      <c r="R126" s="163"/>
      <c r="S126" s="163" t="s">
        <v>166</v>
      </c>
      <c r="T126" s="163" t="s">
        <v>166</v>
      </c>
      <c r="U126" s="163">
        <v>0.55600000000000005</v>
      </c>
      <c r="V126" s="163">
        <f t="shared" si="41"/>
        <v>1.28</v>
      </c>
      <c r="W126" s="16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162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78">
        <v>108</v>
      </c>
      <c r="B127" s="179" t="s">
        <v>383</v>
      </c>
      <c r="C127" s="187" t="s">
        <v>384</v>
      </c>
      <c r="D127" s="180" t="s">
        <v>175</v>
      </c>
      <c r="E127" s="181">
        <v>5.0999999999999996</v>
      </c>
      <c r="F127" s="182"/>
      <c r="G127" s="183">
        <f t="shared" si="35"/>
        <v>0</v>
      </c>
      <c r="H127" s="164"/>
      <c r="I127" s="163">
        <f t="shared" si="36"/>
        <v>0</v>
      </c>
      <c r="J127" s="164"/>
      <c r="K127" s="163">
        <f t="shared" si="37"/>
        <v>0</v>
      </c>
      <c r="L127" s="163">
        <v>21</v>
      </c>
      <c r="M127" s="163">
        <f t="shared" si="38"/>
        <v>0</v>
      </c>
      <c r="N127" s="163">
        <v>0</v>
      </c>
      <c r="O127" s="163">
        <f t="shared" si="39"/>
        <v>0</v>
      </c>
      <c r="P127" s="163">
        <v>6.5000000000000002E-2</v>
      </c>
      <c r="Q127" s="163">
        <f t="shared" si="40"/>
        <v>0.33</v>
      </c>
      <c r="R127" s="163"/>
      <c r="S127" s="163" t="s">
        <v>166</v>
      </c>
      <c r="T127" s="163" t="s">
        <v>166</v>
      </c>
      <c r="U127" s="163">
        <v>0.93</v>
      </c>
      <c r="V127" s="163">
        <f t="shared" si="41"/>
        <v>4.74</v>
      </c>
      <c r="W127" s="16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162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78">
        <v>109</v>
      </c>
      <c r="B128" s="179" t="s">
        <v>385</v>
      </c>
      <c r="C128" s="187" t="s">
        <v>386</v>
      </c>
      <c r="D128" s="180" t="s">
        <v>165</v>
      </c>
      <c r="E128" s="181">
        <v>1.08</v>
      </c>
      <c r="F128" s="182"/>
      <c r="G128" s="183">
        <f t="shared" si="35"/>
        <v>0</v>
      </c>
      <c r="H128" s="164"/>
      <c r="I128" s="163">
        <f t="shared" si="36"/>
        <v>0</v>
      </c>
      <c r="J128" s="164"/>
      <c r="K128" s="163">
        <f t="shared" si="37"/>
        <v>0</v>
      </c>
      <c r="L128" s="163">
        <v>21</v>
      </c>
      <c r="M128" s="163">
        <f t="shared" si="38"/>
        <v>0</v>
      </c>
      <c r="N128" s="163">
        <v>3.4000000000000002E-4</v>
      </c>
      <c r="O128" s="163">
        <f t="shared" si="39"/>
        <v>0</v>
      </c>
      <c r="P128" s="163">
        <v>9.1999999999999998E-2</v>
      </c>
      <c r="Q128" s="163">
        <f t="shared" si="40"/>
        <v>0.1</v>
      </c>
      <c r="R128" s="163"/>
      <c r="S128" s="163" t="s">
        <v>166</v>
      </c>
      <c r="T128" s="163" t="s">
        <v>166</v>
      </c>
      <c r="U128" s="163">
        <v>0.71399999999999997</v>
      </c>
      <c r="V128" s="163">
        <f t="shared" si="41"/>
        <v>0.77</v>
      </c>
      <c r="W128" s="16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162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78">
        <v>110</v>
      </c>
      <c r="B129" s="179" t="s">
        <v>387</v>
      </c>
      <c r="C129" s="187" t="s">
        <v>388</v>
      </c>
      <c r="D129" s="180" t="s">
        <v>189</v>
      </c>
      <c r="E129" s="181">
        <v>0.10125000000000001</v>
      </c>
      <c r="F129" s="182"/>
      <c r="G129" s="183">
        <f t="shared" si="35"/>
        <v>0</v>
      </c>
      <c r="H129" s="164"/>
      <c r="I129" s="163">
        <f t="shared" si="36"/>
        <v>0</v>
      </c>
      <c r="J129" s="164"/>
      <c r="K129" s="163">
        <f t="shared" si="37"/>
        <v>0</v>
      </c>
      <c r="L129" s="163">
        <v>21</v>
      </c>
      <c r="M129" s="163">
        <f t="shared" si="38"/>
        <v>0</v>
      </c>
      <c r="N129" s="163">
        <v>1.7989999999999999E-2</v>
      </c>
      <c r="O129" s="163">
        <f t="shared" si="39"/>
        <v>0</v>
      </c>
      <c r="P129" s="163">
        <v>2.4</v>
      </c>
      <c r="Q129" s="163">
        <f t="shared" si="40"/>
        <v>0.24</v>
      </c>
      <c r="R129" s="163"/>
      <c r="S129" s="163" t="s">
        <v>166</v>
      </c>
      <c r="T129" s="163" t="s">
        <v>166</v>
      </c>
      <c r="U129" s="163">
        <v>12.817</v>
      </c>
      <c r="V129" s="163">
        <f t="shared" si="41"/>
        <v>1.3</v>
      </c>
      <c r="W129" s="16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162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78">
        <v>111</v>
      </c>
      <c r="B130" s="179" t="s">
        <v>389</v>
      </c>
      <c r="C130" s="187" t="s">
        <v>390</v>
      </c>
      <c r="D130" s="180" t="s">
        <v>189</v>
      </c>
      <c r="E130" s="181">
        <v>0.24299999999999999</v>
      </c>
      <c r="F130" s="182"/>
      <c r="G130" s="183">
        <f t="shared" si="35"/>
        <v>0</v>
      </c>
      <c r="H130" s="164"/>
      <c r="I130" s="163">
        <f t="shared" si="36"/>
        <v>0</v>
      </c>
      <c r="J130" s="164"/>
      <c r="K130" s="163">
        <f t="shared" si="37"/>
        <v>0</v>
      </c>
      <c r="L130" s="163">
        <v>21</v>
      </c>
      <c r="M130" s="163">
        <f t="shared" si="38"/>
        <v>0</v>
      </c>
      <c r="N130" s="163">
        <v>1.82E-3</v>
      </c>
      <c r="O130" s="163">
        <f t="shared" si="39"/>
        <v>0</v>
      </c>
      <c r="P130" s="163">
        <v>1.8</v>
      </c>
      <c r="Q130" s="163">
        <f t="shared" si="40"/>
        <v>0.44</v>
      </c>
      <c r="R130" s="163"/>
      <c r="S130" s="163" t="s">
        <v>166</v>
      </c>
      <c r="T130" s="163" t="s">
        <v>166</v>
      </c>
      <c r="U130" s="163">
        <v>5.7960000000000003</v>
      </c>
      <c r="V130" s="163">
        <f t="shared" si="41"/>
        <v>1.41</v>
      </c>
      <c r="W130" s="16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162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78">
        <v>112</v>
      </c>
      <c r="B131" s="179" t="s">
        <v>391</v>
      </c>
      <c r="C131" s="187" t="s">
        <v>392</v>
      </c>
      <c r="D131" s="180" t="s">
        <v>165</v>
      </c>
      <c r="E131" s="181">
        <v>0.40500000000000003</v>
      </c>
      <c r="F131" s="182"/>
      <c r="G131" s="183">
        <f t="shared" si="35"/>
        <v>0</v>
      </c>
      <c r="H131" s="164"/>
      <c r="I131" s="163">
        <f t="shared" si="36"/>
        <v>0</v>
      </c>
      <c r="J131" s="164"/>
      <c r="K131" s="163">
        <f t="shared" si="37"/>
        <v>0</v>
      </c>
      <c r="L131" s="163">
        <v>21</v>
      </c>
      <c r="M131" s="163">
        <f t="shared" si="38"/>
        <v>0</v>
      </c>
      <c r="N131" s="163">
        <v>0</v>
      </c>
      <c r="O131" s="163">
        <f t="shared" si="39"/>
        <v>0</v>
      </c>
      <c r="P131" s="163">
        <v>5.5E-2</v>
      </c>
      <c r="Q131" s="163">
        <f t="shared" si="40"/>
        <v>0.02</v>
      </c>
      <c r="R131" s="163"/>
      <c r="S131" s="163" t="s">
        <v>166</v>
      </c>
      <c r="T131" s="163" t="s">
        <v>166</v>
      </c>
      <c r="U131" s="163">
        <v>0.42499999999999999</v>
      </c>
      <c r="V131" s="163">
        <f t="shared" si="41"/>
        <v>0.17</v>
      </c>
      <c r="W131" s="16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162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78">
        <v>113</v>
      </c>
      <c r="B132" s="179" t="s">
        <v>393</v>
      </c>
      <c r="C132" s="187" t="s">
        <v>394</v>
      </c>
      <c r="D132" s="180" t="s">
        <v>220</v>
      </c>
      <c r="E132" s="181">
        <v>1</v>
      </c>
      <c r="F132" s="182"/>
      <c r="G132" s="183">
        <f t="shared" si="35"/>
        <v>0</v>
      </c>
      <c r="H132" s="164"/>
      <c r="I132" s="163">
        <f t="shared" si="36"/>
        <v>0</v>
      </c>
      <c r="J132" s="164"/>
      <c r="K132" s="163">
        <f t="shared" si="37"/>
        <v>0</v>
      </c>
      <c r="L132" s="163">
        <v>21</v>
      </c>
      <c r="M132" s="163">
        <f t="shared" si="38"/>
        <v>0</v>
      </c>
      <c r="N132" s="163">
        <v>9.1E-4</v>
      </c>
      <c r="O132" s="163">
        <f t="shared" si="39"/>
        <v>0</v>
      </c>
      <c r="P132" s="163">
        <v>9.7000000000000003E-2</v>
      </c>
      <c r="Q132" s="163">
        <f t="shared" si="40"/>
        <v>0.1</v>
      </c>
      <c r="R132" s="163"/>
      <c r="S132" s="163" t="s">
        <v>166</v>
      </c>
      <c r="T132" s="163" t="s">
        <v>166</v>
      </c>
      <c r="U132" s="163">
        <v>1.1819999999999999</v>
      </c>
      <c r="V132" s="163">
        <f t="shared" si="41"/>
        <v>1.18</v>
      </c>
      <c r="W132" s="16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162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x14ac:dyDescent="0.2">
      <c r="A133" s="166" t="s">
        <v>150</v>
      </c>
      <c r="B133" s="167" t="s">
        <v>93</v>
      </c>
      <c r="C133" s="186" t="s">
        <v>94</v>
      </c>
      <c r="D133" s="168"/>
      <c r="E133" s="169"/>
      <c r="F133" s="170"/>
      <c r="G133" s="171">
        <f>SUMIF(AG134:AG134,"&lt;&gt;NOR",G134:G134)</f>
        <v>0</v>
      </c>
      <c r="H133" s="165"/>
      <c r="I133" s="165">
        <f>SUM(I134:I134)</f>
        <v>0</v>
      </c>
      <c r="J133" s="165"/>
      <c r="K133" s="165">
        <f>SUM(K134:K134)</f>
        <v>0</v>
      </c>
      <c r="L133" s="165"/>
      <c r="M133" s="165">
        <f>SUM(M134:M134)</f>
        <v>0</v>
      </c>
      <c r="N133" s="165"/>
      <c r="O133" s="165">
        <f>SUM(O134:O134)</f>
        <v>0</v>
      </c>
      <c r="P133" s="165"/>
      <c r="Q133" s="165">
        <f>SUM(Q134:Q134)</f>
        <v>0</v>
      </c>
      <c r="R133" s="165"/>
      <c r="S133" s="165"/>
      <c r="T133" s="165"/>
      <c r="U133" s="165"/>
      <c r="V133" s="165">
        <f>SUM(V134:V134)</f>
        <v>93.29</v>
      </c>
      <c r="W133" s="165"/>
      <c r="AG133" t="s">
        <v>151</v>
      </c>
    </row>
    <row r="134" spans="1:60" outlineLevel="1" x14ac:dyDescent="0.2">
      <c r="A134" s="178">
        <v>114</v>
      </c>
      <c r="B134" s="179" t="s">
        <v>395</v>
      </c>
      <c r="C134" s="187" t="s">
        <v>396</v>
      </c>
      <c r="D134" s="180" t="s">
        <v>171</v>
      </c>
      <c r="E134" s="181">
        <v>99.405690000000007</v>
      </c>
      <c r="F134" s="182"/>
      <c r="G134" s="183">
        <f>ROUND(E134*F134,2)</f>
        <v>0</v>
      </c>
      <c r="H134" s="164"/>
      <c r="I134" s="163">
        <f>ROUND(E134*H134,2)</f>
        <v>0</v>
      </c>
      <c r="J134" s="164"/>
      <c r="K134" s="163">
        <f>ROUND(E134*J134,2)</f>
        <v>0</v>
      </c>
      <c r="L134" s="163">
        <v>21</v>
      </c>
      <c r="M134" s="163">
        <f>G134*(1+L134/100)</f>
        <v>0</v>
      </c>
      <c r="N134" s="163">
        <v>0</v>
      </c>
      <c r="O134" s="163">
        <f>ROUND(E134*N134,2)</f>
        <v>0</v>
      </c>
      <c r="P134" s="163">
        <v>0</v>
      </c>
      <c r="Q134" s="163">
        <f>ROUND(E134*P134,2)</f>
        <v>0</v>
      </c>
      <c r="R134" s="163"/>
      <c r="S134" s="163" t="s">
        <v>166</v>
      </c>
      <c r="T134" s="163" t="s">
        <v>166</v>
      </c>
      <c r="U134" s="163">
        <v>0.9385</v>
      </c>
      <c r="V134" s="163">
        <f>ROUND(E134*U134,2)</f>
        <v>93.29</v>
      </c>
      <c r="W134" s="16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 t="s">
        <v>397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x14ac:dyDescent="0.2">
      <c r="A135" s="166" t="s">
        <v>150</v>
      </c>
      <c r="B135" s="167" t="s">
        <v>95</v>
      </c>
      <c r="C135" s="186" t="s">
        <v>96</v>
      </c>
      <c r="D135" s="168"/>
      <c r="E135" s="169"/>
      <c r="F135" s="170"/>
      <c r="G135" s="171">
        <f>SUMIF(AG136:AG139,"&lt;&gt;NOR",G136:G139)</f>
        <v>0</v>
      </c>
      <c r="H135" s="165"/>
      <c r="I135" s="165">
        <f>SUM(I136:I139)</f>
        <v>0</v>
      </c>
      <c r="J135" s="165"/>
      <c r="K135" s="165">
        <f>SUM(K136:K139)</f>
        <v>0</v>
      </c>
      <c r="L135" s="165"/>
      <c r="M135" s="165">
        <f>SUM(M136:M139)</f>
        <v>0</v>
      </c>
      <c r="N135" s="165"/>
      <c r="O135" s="165">
        <f>SUM(O136:O139)</f>
        <v>1.26</v>
      </c>
      <c r="P135" s="165"/>
      <c r="Q135" s="165">
        <f>SUM(Q136:Q139)</f>
        <v>0.74</v>
      </c>
      <c r="R135" s="165"/>
      <c r="S135" s="165"/>
      <c r="T135" s="165"/>
      <c r="U135" s="165"/>
      <c r="V135" s="165">
        <f>SUM(V136:V139)</f>
        <v>2.0299999999999998</v>
      </c>
      <c r="W135" s="165"/>
      <c r="AG135" t="s">
        <v>151</v>
      </c>
    </row>
    <row r="136" spans="1:60" outlineLevel="1" x14ac:dyDescent="0.2">
      <c r="A136" s="178">
        <v>115</v>
      </c>
      <c r="B136" s="179" t="s">
        <v>398</v>
      </c>
      <c r="C136" s="187" t="s">
        <v>399</v>
      </c>
      <c r="D136" s="180" t="s">
        <v>165</v>
      </c>
      <c r="E136" s="181">
        <v>251.23500000000001</v>
      </c>
      <c r="F136" s="182"/>
      <c r="G136" s="183">
        <f>ROUND(E136*F136,2)</f>
        <v>0</v>
      </c>
      <c r="H136" s="164"/>
      <c r="I136" s="163">
        <f>ROUND(E136*H136,2)</f>
        <v>0</v>
      </c>
      <c r="J136" s="164"/>
      <c r="K136" s="163">
        <f>ROUND(E136*J136,2)</f>
        <v>0</v>
      </c>
      <c r="L136" s="163">
        <v>21</v>
      </c>
      <c r="M136" s="163">
        <f>G136*(1+L136/100)</f>
        <v>0</v>
      </c>
      <c r="N136" s="163">
        <v>0</v>
      </c>
      <c r="O136" s="163">
        <f>ROUND(E136*N136,2)</f>
        <v>0</v>
      </c>
      <c r="P136" s="163">
        <v>2.9299999999999999E-3</v>
      </c>
      <c r="Q136" s="163">
        <f>ROUND(E136*P136,2)</f>
        <v>0.74</v>
      </c>
      <c r="R136" s="163"/>
      <c r="S136" s="163" t="s">
        <v>155</v>
      </c>
      <c r="T136" s="163" t="s">
        <v>172</v>
      </c>
      <c r="U136" s="163">
        <v>0</v>
      </c>
      <c r="V136" s="163">
        <f>ROUND(E136*U136,2)</f>
        <v>0</v>
      </c>
      <c r="W136" s="16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157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ht="22.5" outlineLevel="1" x14ac:dyDescent="0.2">
      <c r="A137" s="178">
        <v>116</v>
      </c>
      <c r="B137" s="179" t="s">
        <v>400</v>
      </c>
      <c r="C137" s="187" t="s">
        <v>401</v>
      </c>
      <c r="D137" s="180" t="s">
        <v>165</v>
      </c>
      <c r="E137" s="181">
        <v>284.15100000000001</v>
      </c>
      <c r="F137" s="182"/>
      <c r="G137" s="183">
        <f>ROUND(E137*F137,2)</f>
        <v>0</v>
      </c>
      <c r="H137" s="164"/>
      <c r="I137" s="163">
        <f>ROUND(E137*H137,2)</f>
        <v>0</v>
      </c>
      <c r="J137" s="164"/>
      <c r="K137" s="163">
        <f>ROUND(E137*J137,2)</f>
        <v>0</v>
      </c>
      <c r="L137" s="163">
        <v>21</v>
      </c>
      <c r="M137" s="163">
        <f>G137*(1+L137/100)</f>
        <v>0</v>
      </c>
      <c r="N137" s="163">
        <v>2.9299999999999999E-3</v>
      </c>
      <c r="O137" s="163">
        <f>ROUND(E137*N137,2)</f>
        <v>0.83</v>
      </c>
      <c r="P137" s="163">
        <v>0</v>
      </c>
      <c r="Q137" s="163">
        <f>ROUND(E137*P137,2)</f>
        <v>0</v>
      </c>
      <c r="R137" s="163"/>
      <c r="S137" s="163" t="s">
        <v>155</v>
      </c>
      <c r="T137" s="163" t="s">
        <v>156</v>
      </c>
      <c r="U137" s="163">
        <v>0</v>
      </c>
      <c r="V137" s="163">
        <f>ROUND(E137*U137,2)</f>
        <v>0</v>
      </c>
      <c r="W137" s="16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162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ht="22.5" outlineLevel="1" x14ac:dyDescent="0.2">
      <c r="A138" s="178">
        <v>117</v>
      </c>
      <c r="B138" s="179" t="s">
        <v>402</v>
      </c>
      <c r="C138" s="187" t="s">
        <v>403</v>
      </c>
      <c r="D138" s="180" t="s">
        <v>165</v>
      </c>
      <c r="E138" s="181">
        <v>77.008499999999998</v>
      </c>
      <c r="F138" s="182"/>
      <c r="G138" s="183">
        <f>ROUND(E138*F138,2)</f>
        <v>0</v>
      </c>
      <c r="H138" s="164"/>
      <c r="I138" s="163">
        <f>ROUND(E138*H138,2)</f>
        <v>0</v>
      </c>
      <c r="J138" s="164"/>
      <c r="K138" s="163">
        <f>ROUND(E138*J138,2)</f>
        <v>0</v>
      </c>
      <c r="L138" s="163">
        <v>21</v>
      </c>
      <c r="M138" s="163">
        <f>G138*(1+L138/100)</f>
        <v>0</v>
      </c>
      <c r="N138" s="163">
        <v>5.5399999999999998E-3</v>
      </c>
      <c r="O138" s="163">
        <f>ROUND(E138*N138,2)</f>
        <v>0.43</v>
      </c>
      <c r="P138" s="163">
        <v>0</v>
      </c>
      <c r="Q138" s="163">
        <f>ROUND(E138*P138,2)</f>
        <v>0</v>
      </c>
      <c r="R138" s="163"/>
      <c r="S138" s="163" t="s">
        <v>155</v>
      </c>
      <c r="T138" s="163" t="s">
        <v>172</v>
      </c>
      <c r="U138" s="163">
        <v>0</v>
      </c>
      <c r="V138" s="163">
        <f>ROUND(E138*U138,2)</f>
        <v>0</v>
      </c>
      <c r="W138" s="16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 t="s">
        <v>157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78">
        <v>118</v>
      </c>
      <c r="B139" s="179" t="s">
        <v>404</v>
      </c>
      <c r="C139" s="187" t="s">
        <v>405</v>
      </c>
      <c r="D139" s="180" t="s">
        <v>171</v>
      </c>
      <c r="E139" s="181">
        <v>1.25919</v>
      </c>
      <c r="F139" s="182"/>
      <c r="G139" s="183">
        <f>ROUND(E139*F139,2)</f>
        <v>0</v>
      </c>
      <c r="H139" s="164"/>
      <c r="I139" s="163">
        <f>ROUND(E139*H139,2)</f>
        <v>0</v>
      </c>
      <c r="J139" s="164"/>
      <c r="K139" s="163">
        <f>ROUND(E139*J139,2)</f>
        <v>0</v>
      </c>
      <c r="L139" s="163">
        <v>21</v>
      </c>
      <c r="M139" s="163">
        <f>G139*(1+L139/100)</f>
        <v>0</v>
      </c>
      <c r="N139" s="163">
        <v>0</v>
      </c>
      <c r="O139" s="163">
        <f>ROUND(E139*N139,2)</f>
        <v>0</v>
      </c>
      <c r="P139" s="163">
        <v>0</v>
      </c>
      <c r="Q139" s="163">
        <f>ROUND(E139*P139,2)</f>
        <v>0</v>
      </c>
      <c r="R139" s="163"/>
      <c r="S139" s="163" t="s">
        <v>166</v>
      </c>
      <c r="T139" s="163" t="s">
        <v>166</v>
      </c>
      <c r="U139" s="163">
        <v>1.609</v>
      </c>
      <c r="V139" s="163">
        <f>ROUND(E139*U139,2)</f>
        <v>2.0299999999999998</v>
      </c>
      <c r="W139" s="16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 t="s">
        <v>397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x14ac:dyDescent="0.2">
      <c r="A140" s="166" t="s">
        <v>150</v>
      </c>
      <c r="B140" s="167" t="s">
        <v>97</v>
      </c>
      <c r="C140" s="186" t="s">
        <v>98</v>
      </c>
      <c r="D140" s="168"/>
      <c r="E140" s="169"/>
      <c r="F140" s="170"/>
      <c r="G140" s="171">
        <f>SUMIF(AG141:AG147,"&lt;&gt;NOR",G141:G147)</f>
        <v>0</v>
      </c>
      <c r="H140" s="165"/>
      <c r="I140" s="165">
        <f>SUM(I141:I147)</f>
        <v>0</v>
      </c>
      <c r="J140" s="165"/>
      <c r="K140" s="165">
        <f>SUM(K141:K147)</f>
        <v>0</v>
      </c>
      <c r="L140" s="165"/>
      <c r="M140" s="165">
        <f>SUM(M141:M147)</f>
        <v>0</v>
      </c>
      <c r="N140" s="165"/>
      <c r="O140" s="165">
        <f>SUM(O141:O147)</f>
        <v>8.44</v>
      </c>
      <c r="P140" s="165"/>
      <c r="Q140" s="165">
        <f>SUM(Q141:Q147)</f>
        <v>0</v>
      </c>
      <c r="R140" s="165"/>
      <c r="S140" s="165"/>
      <c r="T140" s="165"/>
      <c r="U140" s="165"/>
      <c r="V140" s="165">
        <f>SUM(V141:V147)</f>
        <v>51.4</v>
      </c>
      <c r="W140" s="165"/>
      <c r="AG140" t="s">
        <v>151</v>
      </c>
    </row>
    <row r="141" spans="1:60" ht="22.5" outlineLevel="1" x14ac:dyDescent="0.2">
      <c r="A141" s="178">
        <v>119</v>
      </c>
      <c r="B141" s="179" t="s">
        <v>406</v>
      </c>
      <c r="C141" s="187" t="s">
        <v>407</v>
      </c>
      <c r="D141" s="180" t="s">
        <v>165</v>
      </c>
      <c r="E141" s="181">
        <v>251.99100000000001</v>
      </c>
      <c r="F141" s="182"/>
      <c r="G141" s="183">
        <f t="shared" ref="G141:G147" si="42">ROUND(E141*F141,2)</f>
        <v>0</v>
      </c>
      <c r="H141" s="164"/>
      <c r="I141" s="163">
        <f t="shared" ref="I141:I147" si="43">ROUND(E141*H141,2)</f>
        <v>0</v>
      </c>
      <c r="J141" s="164"/>
      <c r="K141" s="163">
        <f t="shared" ref="K141:K147" si="44">ROUND(E141*J141,2)</f>
        <v>0</v>
      </c>
      <c r="L141" s="163">
        <v>21</v>
      </c>
      <c r="M141" s="163">
        <f t="shared" ref="M141:M147" si="45">G141*(1+L141/100)</f>
        <v>0</v>
      </c>
      <c r="N141" s="163">
        <v>3.2000000000000003E-4</v>
      </c>
      <c r="O141" s="163">
        <f t="shared" ref="O141:O147" si="46">ROUND(E141*N141,2)</f>
        <v>0.08</v>
      </c>
      <c r="P141" s="163">
        <v>0</v>
      </c>
      <c r="Q141" s="163">
        <f t="shared" ref="Q141:Q147" si="47">ROUND(E141*P141,2)</f>
        <v>0</v>
      </c>
      <c r="R141" s="163"/>
      <c r="S141" s="163" t="s">
        <v>166</v>
      </c>
      <c r="T141" s="163" t="s">
        <v>166</v>
      </c>
      <c r="U141" s="163">
        <v>0.1</v>
      </c>
      <c r="V141" s="163">
        <f t="shared" ref="V141:V147" si="48">ROUND(E141*U141,2)</f>
        <v>25.2</v>
      </c>
      <c r="W141" s="16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 t="s">
        <v>245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78">
        <v>120</v>
      </c>
      <c r="B142" s="179" t="s">
        <v>408</v>
      </c>
      <c r="C142" s="187" t="s">
        <v>409</v>
      </c>
      <c r="D142" s="180" t="s">
        <v>165</v>
      </c>
      <c r="E142" s="181">
        <v>251.99100000000001</v>
      </c>
      <c r="F142" s="182"/>
      <c r="G142" s="183">
        <f t="shared" si="42"/>
        <v>0</v>
      </c>
      <c r="H142" s="164"/>
      <c r="I142" s="163">
        <f t="shared" si="43"/>
        <v>0</v>
      </c>
      <c r="J142" s="164"/>
      <c r="K142" s="163">
        <f t="shared" si="44"/>
        <v>0</v>
      </c>
      <c r="L142" s="163">
        <v>21</v>
      </c>
      <c r="M142" s="163">
        <f t="shared" si="45"/>
        <v>0</v>
      </c>
      <c r="N142" s="163">
        <v>1.6000000000000001E-4</v>
      </c>
      <c r="O142" s="163">
        <f t="shared" si="46"/>
        <v>0.04</v>
      </c>
      <c r="P142" s="163">
        <v>0</v>
      </c>
      <c r="Q142" s="163">
        <f t="shared" si="47"/>
        <v>0</v>
      </c>
      <c r="R142" s="163"/>
      <c r="S142" s="163" t="s">
        <v>155</v>
      </c>
      <c r="T142" s="163" t="s">
        <v>172</v>
      </c>
      <c r="U142" s="163">
        <v>0</v>
      </c>
      <c r="V142" s="163">
        <f t="shared" si="48"/>
        <v>0</v>
      </c>
      <c r="W142" s="16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157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78">
        <v>121</v>
      </c>
      <c r="B143" s="179" t="s">
        <v>410</v>
      </c>
      <c r="C143" s="187" t="s">
        <v>411</v>
      </c>
      <c r="D143" s="180" t="s">
        <v>165</v>
      </c>
      <c r="E143" s="181">
        <v>514.0616</v>
      </c>
      <c r="F143" s="182"/>
      <c r="G143" s="183">
        <f t="shared" si="42"/>
        <v>0</v>
      </c>
      <c r="H143" s="164"/>
      <c r="I143" s="163">
        <f t="shared" si="43"/>
        <v>0</v>
      </c>
      <c r="J143" s="164"/>
      <c r="K143" s="163">
        <f t="shared" si="44"/>
        <v>0</v>
      </c>
      <c r="L143" s="163">
        <v>21</v>
      </c>
      <c r="M143" s="163">
        <f t="shared" si="45"/>
        <v>0</v>
      </c>
      <c r="N143" s="163">
        <v>1.55E-2</v>
      </c>
      <c r="O143" s="163">
        <f t="shared" si="46"/>
        <v>7.97</v>
      </c>
      <c r="P143" s="163">
        <v>0</v>
      </c>
      <c r="Q143" s="163">
        <f t="shared" si="47"/>
        <v>0</v>
      </c>
      <c r="R143" s="163" t="s">
        <v>229</v>
      </c>
      <c r="S143" s="163" t="s">
        <v>186</v>
      </c>
      <c r="T143" s="163" t="s">
        <v>186</v>
      </c>
      <c r="U143" s="163">
        <v>0</v>
      </c>
      <c r="V143" s="163">
        <f t="shared" si="48"/>
        <v>0</v>
      </c>
      <c r="W143" s="16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 t="s">
        <v>248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ht="22.5" outlineLevel="1" x14ac:dyDescent="0.2">
      <c r="A144" s="178">
        <v>122</v>
      </c>
      <c r="B144" s="179" t="s">
        <v>412</v>
      </c>
      <c r="C144" s="187" t="s">
        <v>413</v>
      </c>
      <c r="D144" s="180" t="s">
        <v>165</v>
      </c>
      <c r="E144" s="181">
        <v>29.389600000000002</v>
      </c>
      <c r="F144" s="182"/>
      <c r="G144" s="183">
        <f t="shared" si="42"/>
        <v>0</v>
      </c>
      <c r="H144" s="164"/>
      <c r="I144" s="163">
        <f t="shared" si="43"/>
        <v>0</v>
      </c>
      <c r="J144" s="164"/>
      <c r="K144" s="163">
        <f t="shared" si="44"/>
        <v>0</v>
      </c>
      <c r="L144" s="163">
        <v>21</v>
      </c>
      <c r="M144" s="163">
        <f t="shared" si="45"/>
        <v>0</v>
      </c>
      <c r="N144" s="163">
        <v>1.0999999999999999E-2</v>
      </c>
      <c r="O144" s="163">
        <f t="shared" si="46"/>
        <v>0.32</v>
      </c>
      <c r="P144" s="163">
        <v>0</v>
      </c>
      <c r="Q144" s="163">
        <f t="shared" si="47"/>
        <v>0</v>
      </c>
      <c r="R144" s="163"/>
      <c r="S144" s="163" t="s">
        <v>155</v>
      </c>
      <c r="T144" s="163" t="s">
        <v>172</v>
      </c>
      <c r="U144" s="163">
        <v>0</v>
      </c>
      <c r="V144" s="163">
        <f t="shared" si="48"/>
        <v>0</v>
      </c>
      <c r="W144" s="16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157</v>
      </c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78">
        <v>123</v>
      </c>
      <c r="B145" s="179" t="s">
        <v>414</v>
      </c>
      <c r="C145" s="187" t="s">
        <v>415</v>
      </c>
      <c r="D145" s="180" t="s">
        <v>165</v>
      </c>
      <c r="E145" s="181">
        <v>21.72</v>
      </c>
      <c r="F145" s="182"/>
      <c r="G145" s="183">
        <f t="shared" si="42"/>
        <v>0</v>
      </c>
      <c r="H145" s="164"/>
      <c r="I145" s="163">
        <f t="shared" si="43"/>
        <v>0</v>
      </c>
      <c r="J145" s="164"/>
      <c r="K145" s="163">
        <f t="shared" si="44"/>
        <v>0</v>
      </c>
      <c r="L145" s="163">
        <v>21</v>
      </c>
      <c r="M145" s="163">
        <f t="shared" si="45"/>
        <v>0</v>
      </c>
      <c r="N145" s="163">
        <v>0</v>
      </c>
      <c r="O145" s="163">
        <f t="shared" si="46"/>
        <v>0</v>
      </c>
      <c r="P145" s="163">
        <v>0</v>
      </c>
      <c r="Q145" s="163">
        <f t="shared" si="47"/>
        <v>0</v>
      </c>
      <c r="R145" s="163"/>
      <c r="S145" s="163" t="s">
        <v>166</v>
      </c>
      <c r="T145" s="163" t="s">
        <v>166</v>
      </c>
      <c r="U145" s="163">
        <v>0.49440000000000001</v>
      </c>
      <c r="V145" s="163">
        <f t="shared" si="48"/>
        <v>10.74</v>
      </c>
      <c r="W145" s="16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 t="s">
        <v>245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78">
        <v>124</v>
      </c>
      <c r="B146" s="179" t="s">
        <v>416</v>
      </c>
      <c r="C146" s="187" t="s">
        <v>417</v>
      </c>
      <c r="D146" s="180" t="s">
        <v>189</v>
      </c>
      <c r="E146" s="181">
        <v>1.1076999999999999</v>
      </c>
      <c r="F146" s="182"/>
      <c r="G146" s="183">
        <f t="shared" si="42"/>
        <v>0</v>
      </c>
      <c r="H146" s="164"/>
      <c r="I146" s="163">
        <f t="shared" si="43"/>
        <v>0</v>
      </c>
      <c r="J146" s="164"/>
      <c r="K146" s="163">
        <f t="shared" si="44"/>
        <v>0</v>
      </c>
      <c r="L146" s="163">
        <v>21</v>
      </c>
      <c r="M146" s="163">
        <f t="shared" si="45"/>
        <v>0</v>
      </c>
      <c r="N146" s="163">
        <v>0.03</v>
      </c>
      <c r="O146" s="163">
        <f t="shared" si="46"/>
        <v>0.03</v>
      </c>
      <c r="P146" s="163">
        <v>0</v>
      </c>
      <c r="Q146" s="163">
        <f t="shared" si="47"/>
        <v>0</v>
      </c>
      <c r="R146" s="163" t="s">
        <v>229</v>
      </c>
      <c r="S146" s="163" t="s">
        <v>166</v>
      </c>
      <c r="T146" s="163" t="s">
        <v>166</v>
      </c>
      <c r="U146" s="163">
        <v>0</v>
      </c>
      <c r="V146" s="163">
        <f t="shared" si="48"/>
        <v>0</v>
      </c>
      <c r="W146" s="16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 t="s">
        <v>248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78">
        <v>125</v>
      </c>
      <c r="B147" s="179" t="s">
        <v>418</v>
      </c>
      <c r="C147" s="187" t="s">
        <v>419</v>
      </c>
      <c r="D147" s="180" t="s">
        <v>171</v>
      </c>
      <c r="E147" s="181">
        <v>8.44543</v>
      </c>
      <c r="F147" s="182"/>
      <c r="G147" s="183">
        <f t="shared" si="42"/>
        <v>0</v>
      </c>
      <c r="H147" s="164"/>
      <c r="I147" s="163">
        <f t="shared" si="43"/>
        <v>0</v>
      </c>
      <c r="J147" s="164"/>
      <c r="K147" s="163">
        <f t="shared" si="44"/>
        <v>0</v>
      </c>
      <c r="L147" s="163">
        <v>21</v>
      </c>
      <c r="M147" s="163">
        <f t="shared" si="45"/>
        <v>0</v>
      </c>
      <c r="N147" s="163">
        <v>0</v>
      </c>
      <c r="O147" s="163">
        <f t="shared" si="46"/>
        <v>0</v>
      </c>
      <c r="P147" s="163">
        <v>0</v>
      </c>
      <c r="Q147" s="163">
        <f t="shared" si="47"/>
        <v>0</v>
      </c>
      <c r="R147" s="163"/>
      <c r="S147" s="163" t="s">
        <v>166</v>
      </c>
      <c r="T147" s="163" t="s">
        <v>166</v>
      </c>
      <c r="U147" s="163">
        <v>1.831</v>
      </c>
      <c r="V147" s="163">
        <f t="shared" si="48"/>
        <v>15.46</v>
      </c>
      <c r="W147" s="16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 t="s">
        <v>397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x14ac:dyDescent="0.2">
      <c r="A148" s="166" t="s">
        <v>150</v>
      </c>
      <c r="B148" s="167" t="s">
        <v>99</v>
      </c>
      <c r="C148" s="186" t="s">
        <v>100</v>
      </c>
      <c r="D148" s="168"/>
      <c r="E148" s="169"/>
      <c r="F148" s="170"/>
      <c r="G148" s="171">
        <f>SUMIF(AG149:AG149,"&lt;&gt;NOR",G149:G149)</f>
        <v>0</v>
      </c>
      <c r="H148" s="165"/>
      <c r="I148" s="165">
        <f>SUM(I149:I149)</f>
        <v>0</v>
      </c>
      <c r="J148" s="165"/>
      <c r="K148" s="165">
        <f>SUM(K149:K149)</f>
        <v>0</v>
      </c>
      <c r="L148" s="165"/>
      <c r="M148" s="165">
        <f>SUM(M149:M149)</f>
        <v>0</v>
      </c>
      <c r="N148" s="165"/>
      <c r="O148" s="165">
        <f>SUM(O149:O149)</f>
        <v>0</v>
      </c>
      <c r="P148" s="165"/>
      <c r="Q148" s="165">
        <f>SUM(Q149:Q149)</f>
        <v>0</v>
      </c>
      <c r="R148" s="165"/>
      <c r="S148" s="165"/>
      <c r="T148" s="165"/>
      <c r="U148" s="165"/>
      <c r="V148" s="165">
        <f>SUM(V149:V149)</f>
        <v>0</v>
      </c>
      <c r="W148" s="165"/>
      <c r="AG148" t="s">
        <v>151</v>
      </c>
    </row>
    <row r="149" spans="1:60" outlineLevel="1" x14ac:dyDescent="0.2">
      <c r="A149" s="178">
        <v>126</v>
      </c>
      <c r="B149" s="179" t="s">
        <v>420</v>
      </c>
      <c r="C149" s="187" t="s">
        <v>421</v>
      </c>
      <c r="D149" s="180" t="s">
        <v>154</v>
      </c>
      <c r="E149" s="181">
        <v>1</v>
      </c>
      <c r="F149" s="182"/>
      <c r="G149" s="183">
        <f>ROUND(E149*F149,2)</f>
        <v>0</v>
      </c>
      <c r="H149" s="164"/>
      <c r="I149" s="163">
        <f>ROUND(E149*H149,2)</f>
        <v>0</v>
      </c>
      <c r="J149" s="164"/>
      <c r="K149" s="163">
        <f>ROUND(E149*J149,2)</f>
        <v>0</v>
      </c>
      <c r="L149" s="163">
        <v>21</v>
      </c>
      <c r="M149" s="163">
        <f>G149*(1+L149/100)</f>
        <v>0</v>
      </c>
      <c r="N149" s="163">
        <v>0</v>
      </c>
      <c r="O149" s="163">
        <f>ROUND(E149*N149,2)</f>
        <v>0</v>
      </c>
      <c r="P149" s="163">
        <v>0</v>
      </c>
      <c r="Q149" s="163">
        <f>ROUND(E149*P149,2)</f>
        <v>0</v>
      </c>
      <c r="R149" s="163"/>
      <c r="S149" s="163" t="s">
        <v>155</v>
      </c>
      <c r="T149" s="163" t="s">
        <v>172</v>
      </c>
      <c r="U149" s="163">
        <v>0</v>
      </c>
      <c r="V149" s="163">
        <f>ROUND(E149*U149,2)</f>
        <v>0</v>
      </c>
      <c r="W149" s="16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162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x14ac:dyDescent="0.2">
      <c r="A150" s="166" t="s">
        <v>150</v>
      </c>
      <c r="B150" s="167" t="s">
        <v>101</v>
      </c>
      <c r="C150" s="186" t="s">
        <v>102</v>
      </c>
      <c r="D150" s="168"/>
      <c r="E150" s="169"/>
      <c r="F150" s="170"/>
      <c r="G150" s="171">
        <f>SUMIF(AG151:AG157,"&lt;&gt;NOR",G151:G157)</f>
        <v>0</v>
      </c>
      <c r="H150" s="165"/>
      <c r="I150" s="165">
        <f>SUM(I151:I157)</f>
        <v>0</v>
      </c>
      <c r="J150" s="165"/>
      <c r="K150" s="165">
        <f>SUM(K151:K157)</f>
        <v>0</v>
      </c>
      <c r="L150" s="165"/>
      <c r="M150" s="165">
        <f>SUM(M151:M157)</f>
        <v>0</v>
      </c>
      <c r="N150" s="165"/>
      <c r="O150" s="165">
        <f>SUM(O151:O157)</f>
        <v>2.37</v>
      </c>
      <c r="P150" s="165"/>
      <c r="Q150" s="165">
        <f>SUM(Q151:Q157)</f>
        <v>0.96</v>
      </c>
      <c r="R150" s="165"/>
      <c r="S150" s="165"/>
      <c r="T150" s="165"/>
      <c r="U150" s="165"/>
      <c r="V150" s="165">
        <f>SUM(V151:V157)</f>
        <v>23.490000000000002</v>
      </c>
      <c r="W150" s="165"/>
      <c r="AG150" t="s">
        <v>151</v>
      </c>
    </row>
    <row r="151" spans="1:60" outlineLevel="1" x14ac:dyDescent="0.2">
      <c r="A151" s="178">
        <v>127</v>
      </c>
      <c r="B151" s="179" t="s">
        <v>422</v>
      </c>
      <c r="C151" s="187" t="s">
        <v>423</v>
      </c>
      <c r="D151" s="180" t="s">
        <v>165</v>
      </c>
      <c r="E151" s="181">
        <v>5.49</v>
      </c>
      <c r="F151" s="182"/>
      <c r="G151" s="183">
        <f t="shared" ref="G151:G157" si="49">ROUND(E151*F151,2)</f>
        <v>0</v>
      </c>
      <c r="H151" s="164"/>
      <c r="I151" s="163">
        <f t="shared" ref="I151:I157" si="50">ROUND(E151*H151,2)</f>
        <v>0</v>
      </c>
      <c r="J151" s="164"/>
      <c r="K151" s="163">
        <f t="shared" ref="K151:K157" si="51">ROUND(E151*J151,2)</f>
        <v>0</v>
      </c>
      <c r="L151" s="163">
        <v>21</v>
      </c>
      <c r="M151" s="163">
        <f t="shared" ref="M151:M157" si="52">G151*(1+L151/100)</f>
        <v>0</v>
      </c>
      <c r="N151" s="163">
        <v>0</v>
      </c>
      <c r="O151" s="163">
        <f t="shared" ref="O151:O157" si="53">ROUND(E151*N151,2)</f>
        <v>0</v>
      </c>
      <c r="P151" s="163">
        <v>5.4640000000000001E-2</v>
      </c>
      <c r="Q151" s="163">
        <f t="shared" ref="Q151:Q157" si="54">ROUND(E151*P151,2)</f>
        <v>0.3</v>
      </c>
      <c r="R151" s="163"/>
      <c r="S151" s="163" t="s">
        <v>155</v>
      </c>
      <c r="T151" s="163" t="s">
        <v>172</v>
      </c>
      <c r="U151" s="163">
        <v>0</v>
      </c>
      <c r="V151" s="163">
        <f t="shared" ref="V151:V157" si="55">ROUND(E151*U151,2)</f>
        <v>0</v>
      </c>
      <c r="W151" s="16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157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78">
        <v>128</v>
      </c>
      <c r="B152" s="179" t="s">
        <v>424</v>
      </c>
      <c r="C152" s="187" t="s">
        <v>425</v>
      </c>
      <c r="D152" s="180" t="s">
        <v>165</v>
      </c>
      <c r="E152" s="181">
        <v>50</v>
      </c>
      <c r="F152" s="182"/>
      <c r="G152" s="183">
        <f t="shared" si="49"/>
        <v>0</v>
      </c>
      <c r="H152" s="164"/>
      <c r="I152" s="163">
        <f t="shared" si="50"/>
        <v>0</v>
      </c>
      <c r="J152" s="164"/>
      <c r="K152" s="163">
        <f t="shared" si="51"/>
        <v>0</v>
      </c>
      <c r="L152" s="163">
        <v>21</v>
      </c>
      <c r="M152" s="163">
        <f t="shared" si="52"/>
        <v>0</v>
      </c>
      <c r="N152" s="163">
        <v>1.6000000000000001E-4</v>
      </c>
      <c r="O152" s="163">
        <f t="shared" si="53"/>
        <v>0.01</v>
      </c>
      <c r="P152" s="163">
        <v>1.32E-2</v>
      </c>
      <c r="Q152" s="163">
        <f t="shared" si="54"/>
        <v>0.66</v>
      </c>
      <c r="R152" s="163"/>
      <c r="S152" s="163" t="s">
        <v>166</v>
      </c>
      <c r="T152" s="163" t="s">
        <v>166</v>
      </c>
      <c r="U152" s="163">
        <v>0.38629999999999998</v>
      </c>
      <c r="V152" s="163">
        <f t="shared" si="55"/>
        <v>19.32</v>
      </c>
      <c r="W152" s="16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 t="s">
        <v>245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ht="22.5" outlineLevel="1" x14ac:dyDescent="0.2">
      <c r="A153" s="178">
        <v>129</v>
      </c>
      <c r="B153" s="179" t="s">
        <v>426</v>
      </c>
      <c r="C153" s="187" t="s">
        <v>427</v>
      </c>
      <c r="D153" s="180" t="s">
        <v>165</v>
      </c>
      <c r="E153" s="181">
        <v>50</v>
      </c>
      <c r="F153" s="182"/>
      <c r="G153" s="183">
        <f t="shared" si="49"/>
        <v>0</v>
      </c>
      <c r="H153" s="164"/>
      <c r="I153" s="163">
        <f t="shared" si="50"/>
        <v>0</v>
      </c>
      <c r="J153" s="164"/>
      <c r="K153" s="163">
        <f t="shared" si="51"/>
        <v>0</v>
      </c>
      <c r="L153" s="163">
        <v>21</v>
      </c>
      <c r="M153" s="163">
        <f t="shared" si="52"/>
        <v>0</v>
      </c>
      <c r="N153" s="163">
        <v>1.8249999999999999E-2</v>
      </c>
      <c r="O153" s="163">
        <f t="shared" si="53"/>
        <v>0.91</v>
      </c>
      <c r="P153" s="163">
        <v>0</v>
      </c>
      <c r="Q153" s="163">
        <f t="shared" si="54"/>
        <v>0</v>
      </c>
      <c r="R153" s="163"/>
      <c r="S153" s="163" t="s">
        <v>155</v>
      </c>
      <c r="T153" s="163" t="s">
        <v>172</v>
      </c>
      <c r="U153" s="163">
        <v>0</v>
      </c>
      <c r="V153" s="163">
        <f t="shared" si="55"/>
        <v>0</v>
      </c>
      <c r="W153" s="16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 t="s">
        <v>253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78">
        <v>130</v>
      </c>
      <c r="B154" s="179" t="s">
        <v>428</v>
      </c>
      <c r="C154" s="187" t="s">
        <v>429</v>
      </c>
      <c r="D154" s="180" t="s">
        <v>189</v>
      </c>
      <c r="E154" s="181">
        <v>1.5</v>
      </c>
      <c r="F154" s="182"/>
      <c r="G154" s="183">
        <f t="shared" si="49"/>
        <v>0</v>
      </c>
      <c r="H154" s="164"/>
      <c r="I154" s="163">
        <f t="shared" si="50"/>
        <v>0</v>
      </c>
      <c r="J154" s="164"/>
      <c r="K154" s="163">
        <f t="shared" si="51"/>
        <v>0</v>
      </c>
      <c r="L154" s="163">
        <v>21</v>
      </c>
      <c r="M154" s="163">
        <f t="shared" si="52"/>
        <v>0</v>
      </c>
      <c r="N154" s="163">
        <v>1.6500000000000001E-2</v>
      </c>
      <c r="O154" s="163">
        <f t="shared" si="53"/>
        <v>0.02</v>
      </c>
      <c r="P154" s="163">
        <v>0</v>
      </c>
      <c r="Q154" s="163">
        <f t="shared" si="54"/>
        <v>0</v>
      </c>
      <c r="R154" s="163"/>
      <c r="S154" s="163" t="s">
        <v>166</v>
      </c>
      <c r="T154" s="163" t="s">
        <v>166</v>
      </c>
      <c r="U154" s="163">
        <v>0</v>
      </c>
      <c r="V154" s="163">
        <f t="shared" si="55"/>
        <v>0</v>
      </c>
      <c r="W154" s="16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 t="s">
        <v>245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ht="22.5" outlineLevel="1" x14ac:dyDescent="0.2">
      <c r="A155" s="178">
        <v>131</v>
      </c>
      <c r="B155" s="179" t="s">
        <v>430</v>
      </c>
      <c r="C155" s="187" t="s">
        <v>431</v>
      </c>
      <c r="D155" s="180" t="s">
        <v>165</v>
      </c>
      <c r="E155" s="181">
        <v>36.982500000000002</v>
      </c>
      <c r="F155" s="182"/>
      <c r="G155" s="183">
        <f t="shared" si="49"/>
        <v>0</v>
      </c>
      <c r="H155" s="164"/>
      <c r="I155" s="163">
        <f t="shared" si="50"/>
        <v>0</v>
      </c>
      <c r="J155" s="164"/>
      <c r="K155" s="163">
        <f t="shared" si="51"/>
        <v>0</v>
      </c>
      <c r="L155" s="163">
        <v>21</v>
      </c>
      <c r="M155" s="163">
        <f t="shared" si="52"/>
        <v>0</v>
      </c>
      <c r="N155" s="163">
        <v>2.7699999999999999E-2</v>
      </c>
      <c r="O155" s="163">
        <f t="shared" si="53"/>
        <v>1.02</v>
      </c>
      <c r="P155" s="163">
        <v>0</v>
      </c>
      <c r="Q155" s="163">
        <f t="shared" si="54"/>
        <v>0</v>
      </c>
      <c r="R155" s="163"/>
      <c r="S155" s="163" t="s">
        <v>155</v>
      </c>
      <c r="T155" s="163" t="s">
        <v>172</v>
      </c>
      <c r="U155" s="163">
        <v>0</v>
      </c>
      <c r="V155" s="163">
        <f t="shared" si="55"/>
        <v>0</v>
      </c>
      <c r="W155" s="16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157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ht="22.5" outlineLevel="1" x14ac:dyDescent="0.2">
      <c r="A156" s="178">
        <v>132</v>
      </c>
      <c r="B156" s="179" t="s">
        <v>432</v>
      </c>
      <c r="C156" s="187" t="s">
        <v>433</v>
      </c>
      <c r="D156" s="180" t="s">
        <v>165</v>
      </c>
      <c r="E156" s="181">
        <v>20.9</v>
      </c>
      <c r="F156" s="182"/>
      <c r="G156" s="183">
        <f t="shared" si="49"/>
        <v>0</v>
      </c>
      <c r="H156" s="164"/>
      <c r="I156" s="163">
        <f t="shared" si="50"/>
        <v>0</v>
      </c>
      <c r="J156" s="164"/>
      <c r="K156" s="163">
        <f t="shared" si="51"/>
        <v>0</v>
      </c>
      <c r="L156" s="163">
        <v>21</v>
      </c>
      <c r="M156" s="163">
        <f t="shared" si="52"/>
        <v>0</v>
      </c>
      <c r="N156" s="163">
        <v>1.9800000000000002E-2</v>
      </c>
      <c r="O156" s="163">
        <f t="shared" si="53"/>
        <v>0.41</v>
      </c>
      <c r="P156" s="163">
        <v>0</v>
      </c>
      <c r="Q156" s="163">
        <f t="shared" si="54"/>
        <v>0</v>
      </c>
      <c r="R156" s="163"/>
      <c r="S156" s="163" t="s">
        <v>155</v>
      </c>
      <c r="T156" s="163" t="s">
        <v>172</v>
      </c>
      <c r="U156" s="163">
        <v>0</v>
      </c>
      <c r="V156" s="163">
        <f t="shared" si="55"/>
        <v>0</v>
      </c>
      <c r="W156" s="16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 t="s">
        <v>157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ht="22.5" outlineLevel="1" x14ac:dyDescent="0.2">
      <c r="A157" s="178">
        <v>133</v>
      </c>
      <c r="B157" s="179" t="s">
        <v>434</v>
      </c>
      <c r="C157" s="187" t="s">
        <v>435</v>
      </c>
      <c r="D157" s="180" t="s">
        <v>171</v>
      </c>
      <c r="E157" s="181">
        <v>2.3834900000000001</v>
      </c>
      <c r="F157" s="182"/>
      <c r="G157" s="183">
        <f t="shared" si="49"/>
        <v>0</v>
      </c>
      <c r="H157" s="164"/>
      <c r="I157" s="163">
        <f t="shared" si="50"/>
        <v>0</v>
      </c>
      <c r="J157" s="164"/>
      <c r="K157" s="163">
        <f t="shared" si="51"/>
        <v>0</v>
      </c>
      <c r="L157" s="163">
        <v>21</v>
      </c>
      <c r="M157" s="163">
        <f t="shared" si="52"/>
        <v>0</v>
      </c>
      <c r="N157" s="163">
        <v>0</v>
      </c>
      <c r="O157" s="163">
        <f t="shared" si="53"/>
        <v>0</v>
      </c>
      <c r="P157" s="163">
        <v>0</v>
      </c>
      <c r="Q157" s="163">
        <f t="shared" si="54"/>
        <v>0</v>
      </c>
      <c r="R157" s="163"/>
      <c r="S157" s="163" t="s">
        <v>166</v>
      </c>
      <c r="T157" s="163" t="s">
        <v>166</v>
      </c>
      <c r="U157" s="163">
        <v>1.7509999999999999</v>
      </c>
      <c r="V157" s="163">
        <f t="shared" si="55"/>
        <v>4.17</v>
      </c>
      <c r="W157" s="16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 t="s">
        <v>397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x14ac:dyDescent="0.2">
      <c r="A158" s="166" t="s">
        <v>150</v>
      </c>
      <c r="B158" s="167" t="s">
        <v>103</v>
      </c>
      <c r="C158" s="186" t="s">
        <v>104</v>
      </c>
      <c r="D158" s="168"/>
      <c r="E158" s="169"/>
      <c r="F158" s="170"/>
      <c r="G158" s="171">
        <f>SUMIF(AG159:AG178,"&lt;&gt;NOR",G159:G178)</f>
        <v>0</v>
      </c>
      <c r="H158" s="165"/>
      <c r="I158" s="165">
        <f>SUM(I159:I178)</f>
        <v>0</v>
      </c>
      <c r="J158" s="165"/>
      <c r="K158" s="165">
        <f>SUM(K159:K178)</f>
        <v>0</v>
      </c>
      <c r="L158" s="165"/>
      <c r="M158" s="165">
        <f>SUM(M159:M178)</f>
        <v>0</v>
      </c>
      <c r="N158" s="165"/>
      <c r="O158" s="165">
        <f>SUM(O159:O178)</f>
        <v>0</v>
      </c>
      <c r="P158" s="165"/>
      <c r="Q158" s="165">
        <f>SUM(Q159:Q178)</f>
        <v>0.29000000000000004</v>
      </c>
      <c r="R158" s="165"/>
      <c r="S158" s="165"/>
      <c r="T158" s="165"/>
      <c r="U158" s="165"/>
      <c r="V158" s="165">
        <f>SUM(V159:V178)</f>
        <v>10.62</v>
      </c>
      <c r="W158" s="165"/>
      <c r="AG158" t="s">
        <v>151</v>
      </c>
    </row>
    <row r="159" spans="1:60" ht="22.5" outlineLevel="1" x14ac:dyDescent="0.2">
      <c r="A159" s="178">
        <v>134</v>
      </c>
      <c r="B159" s="179" t="s">
        <v>436</v>
      </c>
      <c r="C159" s="187" t="s">
        <v>437</v>
      </c>
      <c r="D159" s="180" t="s">
        <v>175</v>
      </c>
      <c r="E159" s="181">
        <v>40.4</v>
      </c>
      <c r="F159" s="182"/>
      <c r="G159" s="183">
        <f t="shared" ref="G159:G178" si="56">ROUND(E159*F159,2)</f>
        <v>0</v>
      </c>
      <c r="H159" s="164"/>
      <c r="I159" s="163">
        <f t="shared" ref="I159:I178" si="57">ROUND(E159*H159,2)</f>
        <v>0</v>
      </c>
      <c r="J159" s="164"/>
      <c r="K159" s="163">
        <f t="shared" ref="K159:K178" si="58">ROUND(E159*J159,2)</f>
        <v>0</v>
      </c>
      <c r="L159" s="163">
        <v>21</v>
      </c>
      <c r="M159" s="163">
        <f t="shared" ref="M159:M178" si="59">G159*(1+L159/100)</f>
        <v>0</v>
      </c>
      <c r="N159" s="163">
        <v>0</v>
      </c>
      <c r="O159" s="163">
        <f t="shared" ref="O159:O178" si="60">ROUND(E159*N159,2)</f>
        <v>0</v>
      </c>
      <c r="P159" s="163">
        <v>1.3500000000000001E-3</v>
      </c>
      <c r="Q159" s="163">
        <f t="shared" ref="Q159:Q178" si="61">ROUND(E159*P159,2)</f>
        <v>0.05</v>
      </c>
      <c r="R159" s="163"/>
      <c r="S159" s="163" t="s">
        <v>166</v>
      </c>
      <c r="T159" s="163" t="s">
        <v>166</v>
      </c>
      <c r="U159" s="163">
        <v>0.08</v>
      </c>
      <c r="V159" s="163">
        <f t="shared" ref="V159:V178" si="62">ROUND(E159*U159,2)</f>
        <v>3.23</v>
      </c>
      <c r="W159" s="16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 t="s">
        <v>245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78">
        <v>135</v>
      </c>
      <c r="B160" s="179" t="s">
        <v>438</v>
      </c>
      <c r="C160" s="187" t="s">
        <v>439</v>
      </c>
      <c r="D160" s="180" t="s">
        <v>175</v>
      </c>
      <c r="E160" s="181">
        <v>44.1</v>
      </c>
      <c r="F160" s="182"/>
      <c r="G160" s="183">
        <f t="shared" si="56"/>
        <v>0</v>
      </c>
      <c r="H160" s="164"/>
      <c r="I160" s="163">
        <f t="shared" si="57"/>
        <v>0</v>
      </c>
      <c r="J160" s="164"/>
      <c r="K160" s="163">
        <f t="shared" si="58"/>
        <v>0</v>
      </c>
      <c r="L160" s="163">
        <v>21</v>
      </c>
      <c r="M160" s="163">
        <f t="shared" si="59"/>
        <v>0</v>
      </c>
      <c r="N160" s="163">
        <v>0</v>
      </c>
      <c r="O160" s="163">
        <f t="shared" si="60"/>
        <v>0</v>
      </c>
      <c r="P160" s="163">
        <v>2.3E-3</v>
      </c>
      <c r="Q160" s="163">
        <f t="shared" si="61"/>
        <v>0.1</v>
      </c>
      <c r="R160" s="163"/>
      <c r="S160" s="163" t="s">
        <v>166</v>
      </c>
      <c r="T160" s="163" t="s">
        <v>166</v>
      </c>
      <c r="U160" s="163">
        <v>0.09</v>
      </c>
      <c r="V160" s="163">
        <f t="shared" si="62"/>
        <v>3.97</v>
      </c>
      <c r="W160" s="16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 t="s">
        <v>245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78">
        <v>136</v>
      </c>
      <c r="B161" s="179" t="s">
        <v>440</v>
      </c>
      <c r="C161" s="187" t="s">
        <v>441</v>
      </c>
      <c r="D161" s="180" t="s">
        <v>175</v>
      </c>
      <c r="E161" s="181">
        <v>16.399999999999999</v>
      </c>
      <c r="F161" s="182"/>
      <c r="G161" s="183">
        <f t="shared" si="56"/>
        <v>0</v>
      </c>
      <c r="H161" s="164"/>
      <c r="I161" s="163">
        <f t="shared" si="57"/>
        <v>0</v>
      </c>
      <c r="J161" s="164"/>
      <c r="K161" s="163">
        <f t="shared" si="58"/>
        <v>0</v>
      </c>
      <c r="L161" s="163">
        <v>21</v>
      </c>
      <c r="M161" s="163">
        <f t="shared" si="59"/>
        <v>0</v>
      </c>
      <c r="N161" s="163">
        <v>0</v>
      </c>
      <c r="O161" s="163">
        <f t="shared" si="60"/>
        <v>0</v>
      </c>
      <c r="P161" s="163">
        <v>2.8500000000000001E-3</v>
      </c>
      <c r="Q161" s="163">
        <f t="shared" si="61"/>
        <v>0.05</v>
      </c>
      <c r="R161" s="163"/>
      <c r="S161" s="163" t="s">
        <v>166</v>
      </c>
      <c r="T161" s="163" t="s">
        <v>166</v>
      </c>
      <c r="U161" s="163">
        <v>0.06</v>
      </c>
      <c r="V161" s="163">
        <f t="shared" si="62"/>
        <v>0.98</v>
      </c>
      <c r="W161" s="16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 t="s">
        <v>245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78">
        <v>137</v>
      </c>
      <c r="B162" s="179" t="s">
        <v>442</v>
      </c>
      <c r="C162" s="187" t="s">
        <v>443</v>
      </c>
      <c r="D162" s="180" t="s">
        <v>220</v>
      </c>
      <c r="E162" s="181">
        <v>2</v>
      </c>
      <c r="F162" s="182"/>
      <c r="G162" s="183">
        <f t="shared" si="56"/>
        <v>0</v>
      </c>
      <c r="H162" s="164"/>
      <c r="I162" s="163">
        <f t="shared" si="57"/>
        <v>0</v>
      </c>
      <c r="J162" s="164"/>
      <c r="K162" s="163">
        <f t="shared" si="58"/>
        <v>0</v>
      </c>
      <c r="L162" s="163">
        <v>21</v>
      </c>
      <c r="M162" s="163">
        <f t="shared" si="59"/>
        <v>0</v>
      </c>
      <c r="N162" s="163">
        <v>0</v>
      </c>
      <c r="O162" s="163">
        <f t="shared" si="60"/>
        <v>0</v>
      </c>
      <c r="P162" s="163">
        <v>3.2200000000000002E-3</v>
      </c>
      <c r="Q162" s="163">
        <f t="shared" si="61"/>
        <v>0.01</v>
      </c>
      <c r="R162" s="163"/>
      <c r="S162" s="163" t="s">
        <v>166</v>
      </c>
      <c r="T162" s="163" t="s">
        <v>166</v>
      </c>
      <c r="U162" s="163">
        <v>0.17</v>
      </c>
      <c r="V162" s="163">
        <f t="shared" si="62"/>
        <v>0.34</v>
      </c>
      <c r="W162" s="16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 t="s">
        <v>245</v>
      </c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78">
        <v>138</v>
      </c>
      <c r="B163" s="179" t="s">
        <v>444</v>
      </c>
      <c r="C163" s="187" t="s">
        <v>445</v>
      </c>
      <c r="D163" s="180" t="s">
        <v>175</v>
      </c>
      <c r="E163" s="181">
        <v>18.3</v>
      </c>
      <c r="F163" s="182"/>
      <c r="G163" s="183">
        <f t="shared" si="56"/>
        <v>0</v>
      </c>
      <c r="H163" s="164"/>
      <c r="I163" s="163">
        <f t="shared" si="57"/>
        <v>0</v>
      </c>
      <c r="J163" s="164"/>
      <c r="K163" s="163">
        <f t="shared" si="58"/>
        <v>0</v>
      </c>
      <c r="L163" s="163">
        <v>21</v>
      </c>
      <c r="M163" s="163">
        <f t="shared" si="59"/>
        <v>0</v>
      </c>
      <c r="N163" s="163">
        <v>0</v>
      </c>
      <c r="O163" s="163">
        <f t="shared" si="60"/>
        <v>0</v>
      </c>
      <c r="P163" s="163">
        <v>3.3600000000000001E-3</v>
      </c>
      <c r="Q163" s="163">
        <f t="shared" si="61"/>
        <v>0.06</v>
      </c>
      <c r="R163" s="163"/>
      <c r="S163" s="163" t="s">
        <v>166</v>
      </c>
      <c r="T163" s="163" t="s">
        <v>166</v>
      </c>
      <c r="U163" s="163">
        <v>0.06</v>
      </c>
      <c r="V163" s="163">
        <f t="shared" si="62"/>
        <v>1.1000000000000001</v>
      </c>
      <c r="W163" s="16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 t="s">
        <v>245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78">
        <v>139</v>
      </c>
      <c r="B164" s="179" t="s">
        <v>446</v>
      </c>
      <c r="C164" s="187" t="s">
        <v>447</v>
      </c>
      <c r="D164" s="180" t="s">
        <v>220</v>
      </c>
      <c r="E164" s="181">
        <v>20</v>
      </c>
      <c r="F164" s="182"/>
      <c r="G164" s="183">
        <f t="shared" si="56"/>
        <v>0</v>
      </c>
      <c r="H164" s="164"/>
      <c r="I164" s="163">
        <f t="shared" si="57"/>
        <v>0</v>
      </c>
      <c r="J164" s="164"/>
      <c r="K164" s="163">
        <f t="shared" si="58"/>
        <v>0</v>
      </c>
      <c r="L164" s="163">
        <v>21</v>
      </c>
      <c r="M164" s="163">
        <f t="shared" si="59"/>
        <v>0</v>
      </c>
      <c r="N164" s="163">
        <v>0</v>
      </c>
      <c r="O164" s="163">
        <f t="shared" si="60"/>
        <v>0</v>
      </c>
      <c r="P164" s="163">
        <v>9.6000000000000002E-4</v>
      </c>
      <c r="Q164" s="163">
        <f t="shared" si="61"/>
        <v>0.02</v>
      </c>
      <c r="R164" s="163"/>
      <c r="S164" s="163" t="s">
        <v>166</v>
      </c>
      <c r="T164" s="163" t="s">
        <v>166</v>
      </c>
      <c r="U164" s="163">
        <v>0.05</v>
      </c>
      <c r="V164" s="163">
        <f t="shared" si="62"/>
        <v>1</v>
      </c>
      <c r="W164" s="16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 t="s">
        <v>245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ht="22.5" outlineLevel="1" x14ac:dyDescent="0.2">
      <c r="A165" s="178">
        <v>140</v>
      </c>
      <c r="B165" s="179" t="s">
        <v>448</v>
      </c>
      <c r="C165" s="187" t="s">
        <v>449</v>
      </c>
      <c r="D165" s="180" t="s">
        <v>175</v>
      </c>
      <c r="E165" s="181">
        <v>32.9</v>
      </c>
      <c r="F165" s="182"/>
      <c r="G165" s="183">
        <f t="shared" si="56"/>
        <v>0</v>
      </c>
      <c r="H165" s="164"/>
      <c r="I165" s="163">
        <f t="shared" si="57"/>
        <v>0</v>
      </c>
      <c r="J165" s="164"/>
      <c r="K165" s="163">
        <f t="shared" si="58"/>
        <v>0</v>
      </c>
      <c r="L165" s="163">
        <v>21</v>
      </c>
      <c r="M165" s="163">
        <f t="shared" si="59"/>
        <v>0</v>
      </c>
      <c r="N165" s="163">
        <v>0</v>
      </c>
      <c r="O165" s="163">
        <f t="shared" si="60"/>
        <v>0</v>
      </c>
      <c r="P165" s="163">
        <v>0</v>
      </c>
      <c r="Q165" s="163">
        <f t="shared" si="61"/>
        <v>0</v>
      </c>
      <c r="R165" s="163"/>
      <c r="S165" s="163" t="s">
        <v>155</v>
      </c>
      <c r="T165" s="163" t="s">
        <v>172</v>
      </c>
      <c r="U165" s="163">
        <v>0</v>
      </c>
      <c r="V165" s="163">
        <f t="shared" si="62"/>
        <v>0</v>
      </c>
      <c r="W165" s="16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157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ht="22.5" outlineLevel="1" x14ac:dyDescent="0.2">
      <c r="A166" s="178">
        <v>141</v>
      </c>
      <c r="B166" s="179" t="s">
        <v>450</v>
      </c>
      <c r="C166" s="187" t="s">
        <v>451</v>
      </c>
      <c r="D166" s="180" t="s">
        <v>175</v>
      </c>
      <c r="E166" s="181">
        <v>7.45</v>
      </c>
      <c r="F166" s="182"/>
      <c r="G166" s="183">
        <f t="shared" si="56"/>
        <v>0</v>
      </c>
      <c r="H166" s="164"/>
      <c r="I166" s="163">
        <f t="shared" si="57"/>
        <v>0</v>
      </c>
      <c r="J166" s="164"/>
      <c r="K166" s="163">
        <f t="shared" si="58"/>
        <v>0</v>
      </c>
      <c r="L166" s="163">
        <v>21</v>
      </c>
      <c r="M166" s="163">
        <f t="shared" si="59"/>
        <v>0</v>
      </c>
      <c r="N166" s="163">
        <v>0</v>
      </c>
      <c r="O166" s="163">
        <f t="shared" si="60"/>
        <v>0</v>
      </c>
      <c r="P166" s="163">
        <v>0</v>
      </c>
      <c r="Q166" s="163">
        <f t="shared" si="61"/>
        <v>0</v>
      </c>
      <c r="R166" s="163"/>
      <c r="S166" s="163" t="s">
        <v>155</v>
      </c>
      <c r="T166" s="163" t="s">
        <v>172</v>
      </c>
      <c r="U166" s="163">
        <v>0</v>
      </c>
      <c r="V166" s="163">
        <f t="shared" si="62"/>
        <v>0</v>
      </c>
      <c r="W166" s="16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 t="s">
        <v>157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ht="22.5" outlineLevel="1" x14ac:dyDescent="0.2">
      <c r="A167" s="178">
        <v>142</v>
      </c>
      <c r="B167" s="179" t="s">
        <v>452</v>
      </c>
      <c r="C167" s="187" t="s">
        <v>453</v>
      </c>
      <c r="D167" s="180" t="s">
        <v>175</v>
      </c>
      <c r="E167" s="181">
        <v>50.9</v>
      </c>
      <c r="F167" s="182"/>
      <c r="G167" s="183">
        <f t="shared" si="56"/>
        <v>0</v>
      </c>
      <c r="H167" s="164"/>
      <c r="I167" s="163">
        <f t="shared" si="57"/>
        <v>0</v>
      </c>
      <c r="J167" s="164"/>
      <c r="K167" s="163">
        <f t="shared" si="58"/>
        <v>0</v>
      </c>
      <c r="L167" s="163">
        <v>21</v>
      </c>
      <c r="M167" s="163">
        <f t="shared" si="59"/>
        <v>0</v>
      </c>
      <c r="N167" s="163">
        <v>0</v>
      </c>
      <c r="O167" s="163">
        <f t="shared" si="60"/>
        <v>0</v>
      </c>
      <c r="P167" s="163">
        <v>0</v>
      </c>
      <c r="Q167" s="163">
        <f t="shared" si="61"/>
        <v>0</v>
      </c>
      <c r="R167" s="163"/>
      <c r="S167" s="163" t="s">
        <v>155</v>
      </c>
      <c r="T167" s="163" t="s">
        <v>172</v>
      </c>
      <c r="U167" s="163">
        <v>0</v>
      </c>
      <c r="V167" s="163">
        <f t="shared" si="62"/>
        <v>0</v>
      </c>
      <c r="W167" s="16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 t="s">
        <v>157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ht="22.5" outlineLevel="1" x14ac:dyDescent="0.2">
      <c r="A168" s="178">
        <v>143</v>
      </c>
      <c r="B168" s="179" t="s">
        <v>454</v>
      </c>
      <c r="C168" s="187" t="s">
        <v>455</v>
      </c>
      <c r="D168" s="180" t="s">
        <v>175</v>
      </c>
      <c r="E168" s="181">
        <v>48.2</v>
      </c>
      <c r="F168" s="182"/>
      <c r="G168" s="183">
        <f t="shared" si="56"/>
        <v>0</v>
      </c>
      <c r="H168" s="164"/>
      <c r="I168" s="163">
        <f t="shared" si="57"/>
        <v>0</v>
      </c>
      <c r="J168" s="164"/>
      <c r="K168" s="163">
        <f t="shared" si="58"/>
        <v>0</v>
      </c>
      <c r="L168" s="163">
        <v>21</v>
      </c>
      <c r="M168" s="163">
        <f t="shared" si="59"/>
        <v>0</v>
      </c>
      <c r="N168" s="163">
        <v>0</v>
      </c>
      <c r="O168" s="163">
        <f t="shared" si="60"/>
        <v>0</v>
      </c>
      <c r="P168" s="163">
        <v>0</v>
      </c>
      <c r="Q168" s="163">
        <f t="shared" si="61"/>
        <v>0</v>
      </c>
      <c r="R168" s="163"/>
      <c r="S168" s="163" t="s">
        <v>155</v>
      </c>
      <c r="T168" s="163" t="s">
        <v>172</v>
      </c>
      <c r="U168" s="163">
        <v>0</v>
      </c>
      <c r="V168" s="163">
        <f t="shared" si="62"/>
        <v>0</v>
      </c>
      <c r="W168" s="16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157</v>
      </c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ht="22.5" outlineLevel="1" x14ac:dyDescent="0.2">
      <c r="A169" s="178">
        <v>144</v>
      </c>
      <c r="B169" s="179" t="s">
        <v>456</v>
      </c>
      <c r="C169" s="187" t="s">
        <v>457</v>
      </c>
      <c r="D169" s="180" t="s">
        <v>175</v>
      </c>
      <c r="E169" s="181">
        <v>44.5</v>
      </c>
      <c r="F169" s="182"/>
      <c r="G169" s="183">
        <f t="shared" si="56"/>
        <v>0</v>
      </c>
      <c r="H169" s="164"/>
      <c r="I169" s="163">
        <f t="shared" si="57"/>
        <v>0</v>
      </c>
      <c r="J169" s="164"/>
      <c r="K169" s="163">
        <f t="shared" si="58"/>
        <v>0</v>
      </c>
      <c r="L169" s="163">
        <v>21</v>
      </c>
      <c r="M169" s="163">
        <f t="shared" si="59"/>
        <v>0</v>
      </c>
      <c r="N169" s="163">
        <v>0</v>
      </c>
      <c r="O169" s="163">
        <f t="shared" si="60"/>
        <v>0</v>
      </c>
      <c r="P169" s="163">
        <v>0</v>
      </c>
      <c r="Q169" s="163">
        <f t="shared" si="61"/>
        <v>0</v>
      </c>
      <c r="R169" s="163"/>
      <c r="S169" s="163" t="s">
        <v>155</v>
      </c>
      <c r="T169" s="163" t="s">
        <v>172</v>
      </c>
      <c r="U169" s="163">
        <v>0</v>
      </c>
      <c r="V169" s="163">
        <f t="shared" si="62"/>
        <v>0</v>
      </c>
      <c r="W169" s="16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157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78">
        <v>145</v>
      </c>
      <c r="B170" s="179" t="s">
        <v>458</v>
      </c>
      <c r="C170" s="187" t="s">
        <v>459</v>
      </c>
      <c r="D170" s="180" t="s">
        <v>175</v>
      </c>
      <c r="E170" s="181">
        <v>44.5</v>
      </c>
      <c r="F170" s="182"/>
      <c r="G170" s="183">
        <f t="shared" si="56"/>
        <v>0</v>
      </c>
      <c r="H170" s="164"/>
      <c r="I170" s="163">
        <f t="shared" si="57"/>
        <v>0</v>
      </c>
      <c r="J170" s="164"/>
      <c r="K170" s="163">
        <f t="shared" si="58"/>
        <v>0</v>
      </c>
      <c r="L170" s="163">
        <v>21</v>
      </c>
      <c r="M170" s="163">
        <f t="shared" si="59"/>
        <v>0</v>
      </c>
      <c r="N170" s="163">
        <v>0</v>
      </c>
      <c r="O170" s="163">
        <f t="shared" si="60"/>
        <v>0</v>
      </c>
      <c r="P170" s="163">
        <v>0</v>
      </c>
      <c r="Q170" s="163">
        <f t="shared" si="61"/>
        <v>0</v>
      </c>
      <c r="R170" s="163"/>
      <c r="S170" s="163" t="s">
        <v>155</v>
      </c>
      <c r="T170" s="163" t="s">
        <v>172</v>
      </c>
      <c r="U170" s="163">
        <v>0</v>
      </c>
      <c r="V170" s="163">
        <f t="shared" si="62"/>
        <v>0</v>
      </c>
      <c r="W170" s="16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 t="s">
        <v>157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ht="22.5" outlineLevel="1" x14ac:dyDescent="0.2">
      <c r="A171" s="178">
        <v>146</v>
      </c>
      <c r="B171" s="179" t="s">
        <v>460</v>
      </c>
      <c r="C171" s="187" t="s">
        <v>461</v>
      </c>
      <c r="D171" s="180" t="s">
        <v>175</v>
      </c>
      <c r="E171" s="181">
        <v>19.899999999999999</v>
      </c>
      <c r="F171" s="182"/>
      <c r="G171" s="183">
        <f t="shared" si="56"/>
        <v>0</v>
      </c>
      <c r="H171" s="164"/>
      <c r="I171" s="163">
        <f t="shared" si="57"/>
        <v>0</v>
      </c>
      <c r="J171" s="164"/>
      <c r="K171" s="163">
        <f t="shared" si="58"/>
        <v>0</v>
      </c>
      <c r="L171" s="163">
        <v>21</v>
      </c>
      <c r="M171" s="163">
        <f t="shared" si="59"/>
        <v>0</v>
      </c>
      <c r="N171" s="163">
        <v>0</v>
      </c>
      <c r="O171" s="163">
        <f t="shared" si="60"/>
        <v>0</v>
      </c>
      <c r="P171" s="163">
        <v>0</v>
      </c>
      <c r="Q171" s="163">
        <f t="shared" si="61"/>
        <v>0</v>
      </c>
      <c r="R171" s="163"/>
      <c r="S171" s="163" t="s">
        <v>155</v>
      </c>
      <c r="T171" s="163" t="s">
        <v>172</v>
      </c>
      <c r="U171" s="163">
        <v>0</v>
      </c>
      <c r="V171" s="163">
        <f t="shared" si="62"/>
        <v>0</v>
      </c>
      <c r="W171" s="16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157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78">
        <v>147</v>
      </c>
      <c r="B172" s="179" t="s">
        <v>462</v>
      </c>
      <c r="C172" s="187" t="s">
        <v>463</v>
      </c>
      <c r="D172" s="180" t="s">
        <v>175</v>
      </c>
      <c r="E172" s="181">
        <v>19.899999999999999</v>
      </c>
      <c r="F172" s="182"/>
      <c r="G172" s="183">
        <f t="shared" si="56"/>
        <v>0</v>
      </c>
      <c r="H172" s="164"/>
      <c r="I172" s="163">
        <f t="shared" si="57"/>
        <v>0</v>
      </c>
      <c r="J172" s="164"/>
      <c r="K172" s="163">
        <f t="shared" si="58"/>
        <v>0</v>
      </c>
      <c r="L172" s="163">
        <v>21</v>
      </c>
      <c r="M172" s="163">
        <f t="shared" si="59"/>
        <v>0</v>
      </c>
      <c r="N172" s="163">
        <v>0</v>
      </c>
      <c r="O172" s="163">
        <f t="shared" si="60"/>
        <v>0</v>
      </c>
      <c r="P172" s="163">
        <v>0</v>
      </c>
      <c r="Q172" s="163">
        <f t="shared" si="61"/>
        <v>0</v>
      </c>
      <c r="R172" s="163"/>
      <c r="S172" s="163" t="s">
        <v>155</v>
      </c>
      <c r="T172" s="163" t="s">
        <v>172</v>
      </c>
      <c r="U172" s="163">
        <v>0</v>
      </c>
      <c r="V172" s="163">
        <f t="shared" si="62"/>
        <v>0</v>
      </c>
      <c r="W172" s="16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 t="s">
        <v>157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78">
        <v>148</v>
      </c>
      <c r="B173" s="179" t="s">
        <v>464</v>
      </c>
      <c r="C173" s="187" t="s">
        <v>465</v>
      </c>
      <c r="D173" s="180" t="s">
        <v>175</v>
      </c>
      <c r="E173" s="181">
        <v>19.899999999999999</v>
      </c>
      <c r="F173" s="182"/>
      <c r="G173" s="183">
        <f t="shared" si="56"/>
        <v>0</v>
      </c>
      <c r="H173" s="164"/>
      <c r="I173" s="163">
        <f t="shared" si="57"/>
        <v>0</v>
      </c>
      <c r="J173" s="164"/>
      <c r="K173" s="163">
        <f t="shared" si="58"/>
        <v>0</v>
      </c>
      <c r="L173" s="163">
        <v>21</v>
      </c>
      <c r="M173" s="163">
        <f t="shared" si="59"/>
        <v>0</v>
      </c>
      <c r="N173" s="163">
        <v>0</v>
      </c>
      <c r="O173" s="163">
        <f t="shared" si="60"/>
        <v>0</v>
      </c>
      <c r="P173" s="163">
        <v>0</v>
      </c>
      <c r="Q173" s="163">
        <f t="shared" si="61"/>
        <v>0</v>
      </c>
      <c r="R173" s="163"/>
      <c r="S173" s="163" t="s">
        <v>155</v>
      </c>
      <c r="T173" s="163" t="s">
        <v>172</v>
      </c>
      <c r="U173" s="163">
        <v>0</v>
      </c>
      <c r="V173" s="163">
        <f t="shared" si="62"/>
        <v>0</v>
      </c>
      <c r="W173" s="16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 t="s">
        <v>157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ht="22.5" outlineLevel="1" x14ac:dyDescent="0.2">
      <c r="A174" s="178">
        <v>149</v>
      </c>
      <c r="B174" s="179" t="s">
        <v>466</v>
      </c>
      <c r="C174" s="187" t="s">
        <v>467</v>
      </c>
      <c r="D174" s="180" t="s">
        <v>175</v>
      </c>
      <c r="E174" s="181">
        <v>177.6</v>
      </c>
      <c r="F174" s="182"/>
      <c r="G174" s="183">
        <f t="shared" si="56"/>
        <v>0</v>
      </c>
      <c r="H174" s="164"/>
      <c r="I174" s="163">
        <f t="shared" si="57"/>
        <v>0</v>
      </c>
      <c r="J174" s="164"/>
      <c r="K174" s="163">
        <f t="shared" si="58"/>
        <v>0</v>
      </c>
      <c r="L174" s="163">
        <v>21</v>
      </c>
      <c r="M174" s="163">
        <f t="shared" si="59"/>
        <v>0</v>
      </c>
      <c r="N174" s="163">
        <v>0</v>
      </c>
      <c r="O174" s="163">
        <f t="shared" si="60"/>
        <v>0</v>
      </c>
      <c r="P174" s="163">
        <v>0</v>
      </c>
      <c r="Q174" s="163">
        <f t="shared" si="61"/>
        <v>0</v>
      </c>
      <c r="R174" s="163"/>
      <c r="S174" s="163" t="s">
        <v>155</v>
      </c>
      <c r="T174" s="163" t="s">
        <v>172</v>
      </c>
      <c r="U174" s="163">
        <v>0</v>
      </c>
      <c r="V174" s="163">
        <f t="shared" si="62"/>
        <v>0</v>
      </c>
      <c r="W174" s="16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157</v>
      </c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ht="33.75" outlineLevel="1" x14ac:dyDescent="0.2">
      <c r="A175" s="178">
        <v>150</v>
      </c>
      <c r="B175" s="179" t="s">
        <v>468</v>
      </c>
      <c r="C175" s="187" t="s">
        <v>469</v>
      </c>
      <c r="D175" s="180" t="s">
        <v>220</v>
      </c>
      <c r="E175" s="181">
        <v>2</v>
      </c>
      <c r="F175" s="182"/>
      <c r="G175" s="183">
        <f t="shared" si="56"/>
        <v>0</v>
      </c>
      <c r="H175" s="164"/>
      <c r="I175" s="163">
        <f t="shared" si="57"/>
        <v>0</v>
      </c>
      <c r="J175" s="164"/>
      <c r="K175" s="163">
        <f t="shared" si="58"/>
        <v>0</v>
      </c>
      <c r="L175" s="163">
        <v>21</v>
      </c>
      <c r="M175" s="163">
        <f t="shared" si="59"/>
        <v>0</v>
      </c>
      <c r="N175" s="163">
        <v>0</v>
      </c>
      <c r="O175" s="163">
        <f t="shared" si="60"/>
        <v>0</v>
      </c>
      <c r="P175" s="163">
        <v>0</v>
      </c>
      <c r="Q175" s="163">
        <f t="shared" si="61"/>
        <v>0</v>
      </c>
      <c r="R175" s="163"/>
      <c r="S175" s="163" t="s">
        <v>155</v>
      </c>
      <c r="T175" s="163" t="s">
        <v>172</v>
      </c>
      <c r="U175" s="163">
        <v>0</v>
      </c>
      <c r="V175" s="163">
        <f t="shared" si="62"/>
        <v>0</v>
      </c>
      <c r="W175" s="16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 t="s">
        <v>157</v>
      </c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ht="22.5" outlineLevel="1" x14ac:dyDescent="0.2">
      <c r="A176" s="178">
        <v>151</v>
      </c>
      <c r="B176" s="179" t="s">
        <v>470</v>
      </c>
      <c r="C176" s="187" t="s">
        <v>471</v>
      </c>
      <c r="D176" s="180" t="s">
        <v>175</v>
      </c>
      <c r="E176" s="181">
        <v>60</v>
      </c>
      <c r="F176" s="182"/>
      <c r="G176" s="183">
        <f t="shared" si="56"/>
        <v>0</v>
      </c>
      <c r="H176" s="164"/>
      <c r="I176" s="163">
        <f t="shared" si="57"/>
        <v>0</v>
      </c>
      <c r="J176" s="164"/>
      <c r="K176" s="163">
        <f t="shared" si="58"/>
        <v>0</v>
      </c>
      <c r="L176" s="163">
        <v>21</v>
      </c>
      <c r="M176" s="163">
        <f t="shared" si="59"/>
        <v>0</v>
      </c>
      <c r="N176" s="163">
        <v>0</v>
      </c>
      <c r="O176" s="163">
        <f t="shared" si="60"/>
        <v>0</v>
      </c>
      <c r="P176" s="163">
        <v>0</v>
      </c>
      <c r="Q176" s="163">
        <f t="shared" si="61"/>
        <v>0</v>
      </c>
      <c r="R176" s="163"/>
      <c r="S176" s="163" t="s">
        <v>155</v>
      </c>
      <c r="T176" s="163" t="s">
        <v>172</v>
      </c>
      <c r="U176" s="163">
        <v>0</v>
      </c>
      <c r="V176" s="163">
        <f t="shared" si="62"/>
        <v>0</v>
      </c>
      <c r="W176" s="16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 t="s">
        <v>157</v>
      </c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ht="22.5" outlineLevel="1" x14ac:dyDescent="0.2">
      <c r="A177" s="172">
        <v>152</v>
      </c>
      <c r="B177" s="173" t="s">
        <v>472</v>
      </c>
      <c r="C177" s="188" t="s">
        <v>473</v>
      </c>
      <c r="D177" s="174" t="s">
        <v>165</v>
      </c>
      <c r="E177" s="175">
        <v>22.5</v>
      </c>
      <c r="F177" s="176"/>
      <c r="G177" s="177">
        <f t="shared" si="56"/>
        <v>0</v>
      </c>
      <c r="H177" s="164"/>
      <c r="I177" s="163">
        <f t="shared" si="57"/>
        <v>0</v>
      </c>
      <c r="J177" s="164"/>
      <c r="K177" s="163">
        <f t="shared" si="58"/>
        <v>0</v>
      </c>
      <c r="L177" s="163">
        <v>21</v>
      </c>
      <c r="M177" s="163">
        <f t="shared" si="59"/>
        <v>0</v>
      </c>
      <c r="N177" s="163">
        <v>0</v>
      </c>
      <c r="O177" s="163">
        <f t="shared" si="60"/>
        <v>0</v>
      </c>
      <c r="P177" s="163">
        <v>0</v>
      </c>
      <c r="Q177" s="163">
        <f t="shared" si="61"/>
        <v>0</v>
      </c>
      <c r="R177" s="163"/>
      <c r="S177" s="163" t="s">
        <v>155</v>
      </c>
      <c r="T177" s="163" t="s">
        <v>172</v>
      </c>
      <c r="U177" s="163">
        <v>0</v>
      </c>
      <c r="V177" s="163">
        <f t="shared" si="62"/>
        <v>0</v>
      </c>
      <c r="W177" s="16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 t="s">
        <v>157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60">
        <v>153</v>
      </c>
      <c r="B178" s="161" t="s">
        <v>474</v>
      </c>
      <c r="C178" s="189" t="s">
        <v>475</v>
      </c>
      <c r="D178" s="162" t="s">
        <v>0</v>
      </c>
      <c r="E178" s="184"/>
      <c r="F178" s="164"/>
      <c r="G178" s="163">
        <f t="shared" si="56"/>
        <v>0</v>
      </c>
      <c r="H178" s="164"/>
      <c r="I178" s="163">
        <f t="shared" si="57"/>
        <v>0</v>
      </c>
      <c r="J178" s="164"/>
      <c r="K178" s="163">
        <f t="shared" si="58"/>
        <v>0</v>
      </c>
      <c r="L178" s="163">
        <v>21</v>
      </c>
      <c r="M178" s="163">
        <f t="shared" si="59"/>
        <v>0</v>
      </c>
      <c r="N178" s="163">
        <v>0</v>
      </c>
      <c r="O178" s="163">
        <f t="shared" si="60"/>
        <v>0</v>
      </c>
      <c r="P178" s="163">
        <v>0</v>
      </c>
      <c r="Q178" s="163">
        <f t="shared" si="61"/>
        <v>0</v>
      </c>
      <c r="R178" s="163"/>
      <c r="S178" s="163" t="s">
        <v>166</v>
      </c>
      <c r="T178" s="163" t="s">
        <v>166</v>
      </c>
      <c r="U178" s="163">
        <v>0</v>
      </c>
      <c r="V178" s="163">
        <f t="shared" si="62"/>
        <v>0</v>
      </c>
      <c r="W178" s="16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 t="s">
        <v>397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x14ac:dyDescent="0.2">
      <c r="A179" s="166" t="s">
        <v>150</v>
      </c>
      <c r="B179" s="167" t="s">
        <v>105</v>
      </c>
      <c r="C179" s="186" t="s">
        <v>106</v>
      </c>
      <c r="D179" s="168"/>
      <c r="E179" s="169"/>
      <c r="F179" s="170"/>
      <c r="G179" s="171">
        <f>SUMIF(AG180:AG180,"&lt;&gt;NOR",G180:G180)</f>
        <v>0</v>
      </c>
      <c r="H179" s="165"/>
      <c r="I179" s="165">
        <f>SUM(I180:I180)</f>
        <v>0</v>
      </c>
      <c r="J179" s="165"/>
      <c r="K179" s="165">
        <f>SUM(K180:K180)</f>
        <v>0</v>
      </c>
      <c r="L179" s="165"/>
      <c r="M179" s="165">
        <f>SUM(M180:M180)</f>
        <v>0</v>
      </c>
      <c r="N179" s="165"/>
      <c r="O179" s="165">
        <f>SUM(O180:O180)</f>
        <v>0</v>
      </c>
      <c r="P179" s="165"/>
      <c r="Q179" s="165">
        <f>SUM(Q180:Q180)</f>
        <v>0</v>
      </c>
      <c r="R179" s="165"/>
      <c r="S179" s="165"/>
      <c r="T179" s="165"/>
      <c r="U179" s="165"/>
      <c r="V179" s="165">
        <f>SUM(V180:V180)</f>
        <v>0</v>
      </c>
      <c r="W179" s="165"/>
      <c r="AG179" t="s">
        <v>151</v>
      </c>
    </row>
    <row r="180" spans="1:60" outlineLevel="1" x14ac:dyDescent="0.2">
      <c r="A180" s="178">
        <v>154</v>
      </c>
      <c r="B180" s="179" t="s">
        <v>476</v>
      </c>
      <c r="C180" s="187" t="s">
        <v>477</v>
      </c>
      <c r="D180" s="180" t="s">
        <v>220</v>
      </c>
      <c r="E180" s="181">
        <v>2</v>
      </c>
      <c r="F180" s="182"/>
      <c r="G180" s="183">
        <f>ROUND(E180*F180,2)</f>
        <v>0</v>
      </c>
      <c r="H180" s="164"/>
      <c r="I180" s="163">
        <f>ROUND(E180*H180,2)</f>
        <v>0</v>
      </c>
      <c r="J180" s="164"/>
      <c r="K180" s="163">
        <f>ROUND(E180*J180,2)</f>
        <v>0</v>
      </c>
      <c r="L180" s="163">
        <v>21</v>
      </c>
      <c r="M180" s="163">
        <f>G180*(1+L180/100)</f>
        <v>0</v>
      </c>
      <c r="N180" s="163">
        <v>0</v>
      </c>
      <c r="O180" s="163">
        <f>ROUND(E180*N180,2)</f>
        <v>0</v>
      </c>
      <c r="P180" s="163">
        <v>0</v>
      </c>
      <c r="Q180" s="163">
        <f>ROUND(E180*P180,2)</f>
        <v>0</v>
      </c>
      <c r="R180" s="163"/>
      <c r="S180" s="163" t="s">
        <v>155</v>
      </c>
      <c r="T180" s="163" t="s">
        <v>172</v>
      </c>
      <c r="U180" s="163">
        <v>0</v>
      </c>
      <c r="V180" s="163">
        <f>ROUND(E180*U180,2)</f>
        <v>0</v>
      </c>
      <c r="W180" s="16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 t="s">
        <v>162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x14ac:dyDescent="0.2">
      <c r="A181" s="166" t="s">
        <v>150</v>
      </c>
      <c r="B181" s="167" t="s">
        <v>107</v>
      </c>
      <c r="C181" s="186" t="s">
        <v>108</v>
      </c>
      <c r="D181" s="168"/>
      <c r="E181" s="169"/>
      <c r="F181" s="170"/>
      <c r="G181" s="171">
        <f>SUMIF(AG182:AG192,"&lt;&gt;NOR",G182:G192)</f>
        <v>0</v>
      </c>
      <c r="H181" s="165"/>
      <c r="I181" s="165">
        <f>SUM(I182:I192)</f>
        <v>0</v>
      </c>
      <c r="J181" s="165"/>
      <c r="K181" s="165">
        <f>SUM(K182:K192)</f>
        <v>0</v>
      </c>
      <c r="L181" s="165"/>
      <c r="M181" s="165">
        <f>SUM(M182:M192)</f>
        <v>0</v>
      </c>
      <c r="N181" s="165"/>
      <c r="O181" s="165">
        <f>SUM(O182:O192)</f>
        <v>2.36</v>
      </c>
      <c r="P181" s="165"/>
      <c r="Q181" s="165">
        <f>SUM(Q182:Q192)</f>
        <v>0</v>
      </c>
      <c r="R181" s="165"/>
      <c r="S181" s="165"/>
      <c r="T181" s="165"/>
      <c r="U181" s="165"/>
      <c r="V181" s="165">
        <f>SUM(V182:V192)</f>
        <v>0</v>
      </c>
      <c r="W181" s="165"/>
      <c r="AG181" t="s">
        <v>151</v>
      </c>
    </row>
    <row r="182" spans="1:60" ht="33.75" outlineLevel="1" x14ac:dyDescent="0.2">
      <c r="A182" s="178">
        <v>155</v>
      </c>
      <c r="B182" s="179" t="s">
        <v>478</v>
      </c>
      <c r="C182" s="187" t="s">
        <v>479</v>
      </c>
      <c r="D182" s="180" t="s">
        <v>480</v>
      </c>
      <c r="E182" s="181">
        <v>1903</v>
      </c>
      <c r="F182" s="182"/>
      <c r="G182" s="183">
        <f t="shared" ref="G182:G192" si="63">ROUND(E182*F182,2)</f>
        <v>0</v>
      </c>
      <c r="H182" s="164"/>
      <c r="I182" s="163">
        <f t="shared" ref="I182:I192" si="64">ROUND(E182*H182,2)</f>
        <v>0</v>
      </c>
      <c r="J182" s="164"/>
      <c r="K182" s="163">
        <f t="shared" ref="K182:K192" si="65">ROUND(E182*J182,2)</f>
        <v>0</v>
      </c>
      <c r="L182" s="163">
        <v>21</v>
      </c>
      <c r="M182" s="163">
        <f t="shared" ref="M182:M192" si="66">G182*(1+L182/100)</f>
        <v>0</v>
      </c>
      <c r="N182" s="163">
        <v>1E-3</v>
      </c>
      <c r="O182" s="163">
        <f t="shared" ref="O182:O192" si="67">ROUND(E182*N182,2)</f>
        <v>1.9</v>
      </c>
      <c r="P182" s="163">
        <v>0</v>
      </c>
      <c r="Q182" s="163">
        <f t="shared" ref="Q182:Q192" si="68">ROUND(E182*P182,2)</f>
        <v>0</v>
      </c>
      <c r="R182" s="163"/>
      <c r="S182" s="163" t="s">
        <v>155</v>
      </c>
      <c r="T182" s="163" t="s">
        <v>172</v>
      </c>
      <c r="U182" s="163">
        <v>0</v>
      </c>
      <c r="V182" s="163">
        <f t="shared" ref="V182:V192" si="69">ROUND(E182*U182,2)</f>
        <v>0</v>
      </c>
      <c r="W182" s="16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 t="s">
        <v>157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ht="22.5" outlineLevel="1" x14ac:dyDescent="0.2">
      <c r="A183" s="178">
        <v>156</v>
      </c>
      <c r="B183" s="179" t="s">
        <v>481</v>
      </c>
      <c r="C183" s="187" t="s">
        <v>482</v>
      </c>
      <c r="D183" s="180" t="s">
        <v>480</v>
      </c>
      <c r="E183" s="181">
        <v>313.5</v>
      </c>
      <c r="F183" s="182"/>
      <c r="G183" s="183">
        <f t="shared" si="63"/>
        <v>0</v>
      </c>
      <c r="H183" s="164"/>
      <c r="I183" s="163">
        <f t="shared" si="64"/>
        <v>0</v>
      </c>
      <c r="J183" s="164"/>
      <c r="K183" s="163">
        <f t="shared" si="65"/>
        <v>0</v>
      </c>
      <c r="L183" s="163">
        <v>21</v>
      </c>
      <c r="M183" s="163">
        <f t="shared" si="66"/>
        <v>0</v>
      </c>
      <c r="N183" s="163">
        <v>1E-3</v>
      </c>
      <c r="O183" s="163">
        <f t="shared" si="67"/>
        <v>0.31</v>
      </c>
      <c r="P183" s="163">
        <v>0</v>
      </c>
      <c r="Q183" s="163">
        <f t="shared" si="68"/>
        <v>0</v>
      </c>
      <c r="R183" s="163"/>
      <c r="S183" s="163" t="s">
        <v>155</v>
      </c>
      <c r="T183" s="163" t="s">
        <v>172</v>
      </c>
      <c r="U183" s="163">
        <v>0</v>
      </c>
      <c r="V183" s="163">
        <f t="shared" si="69"/>
        <v>0</v>
      </c>
      <c r="W183" s="16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 t="s">
        <v>157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ht="22.5" outlineLevel="1" x14ac:dyDescent="0.2">
      <c r="A184" s="178">
        <v>157</v>
      </c>
      <c r="B184" s="179" t="s">
        <v>483</v>
      </c>
      <c r="C184" s="187" t="s">
        <v>484</v>
      </c>
      <c r="D184" s="180" t="s">
        <v>220</v>
      </c>
      <c r="E184" s="181">
        <v>4</v>
      </c>
      <c r="F184" s="182"/>
      <c r="G184" s="183">
        <f t="shared" si="63"/>
        <v>0</v>
      </c>
      <c r="H184" s="164"/>
      <c r="I184" s="163">
        <f t="shared" si="64"/>
        <v>0</v>
      </c>
      <c r="J184" s="164"/>
      <c r="K184" s="163">
        <f t="shared" si="65"/>
        <v>0</v>
      </c>
      <c r="L184" s="163">
        <v>21</v>
      </c>
      <c r="M184" s="163">
        <f t="shared" si="66"/>
        <v>0</v>
      </c>
      <c r="N184" s="163">
        <v>0</v>
      </c>
      <c r="O184" s="163">
        <f t="shared" si="67"/>
        <v>0</v>
      </c>
      <c r="P184" s="163">
        <v>0</v>
      </c>
      <c r="Q184" s="163">
        <f t="shared" si="68"/>
        <v>0</v>
      </c>
      <c r="R184" s="163"/>
      <c r="S184" s="163" t="s">
        <v>155</v>
      </c>
      <c r="T184" s="163" t="s">
        <v>172</v>
      </c>
      <c r="U184" s="163">
        <v>0</v>
      </c>
      <c r="V184" s="163">
        <f t="shared" si="69"/>
        <v>0</v>
      </c>
      <c r="W184" s="16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157</v>
      </c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ht="22.5" outlineLevel="1" x14ac:dyDescent="0.2">
      <c r="A185" s="178">
        <v>158</v>
      </c>
      <c r="B185" s="179" t="s">
        <v>485</v>
      </c>
      <c r="C185" s="187" t="s">
        <v>486</v>
      </c>
      <c r="D185" s="180" t="s">
        <v>220</v>
      </c>
      <c r="E185" s="181">
        <v>3</v>
      </c>
      <c r="F185" s="182"/>
      <c r="G185" s="183">
        <f t="shared" si="63"/>
        <v>0</v>
      </c>
      <c r="H185" s="164"/>
      <c r="I185" s="163">
        <f t="shared" si="64"/>
        <v>0</v>
      </c>
      <c r="J185" s="164"/>
      <c r="K185" s="163">
        <f t="shared" si="65"/>
        <v>0</v>
      </c>
      <c r="L185" s="163">
        <v>21</v>
      </c>
      <c r="M185" s="163">
        <f t="shared" si="66"/>
        <v>0</v>
      </c>
      <c r="N185" s="163">
        <v>0</v>
      </c>
      <c r="O185" s="163">
        <f t="shared" si="67"/>
        <v>0</v>
      </c>
      <c r="P185" s="163">
        <v>0</v>
      </c>
      <c r="Q185" s="163">
        <f t="shared" si="68"/>
        <v>0</v>
      </c>
      <c r="R185" s="163"/>
      <c r="S185" s="163" t="s">
        <v>155</v>
      </c>
      <c r="T185" s="163" t="s">
        <v>172</v>
      </c>
      <c r="U185" s="163">
        <v>0</v>
      </c>
      <c r="V185" s="163">
        <f t="shared" si="69"/>
        <v>0</v>
      </c>
      <c r="W185" s="16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 t="s">
        <v>157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ht="22.5" outlineLevel="1" x14ac:dyDescent="0.2">
      <c r="A186" s="178">
        <v>159</v>
      </c>
      <c r="B186" s="179" t="s">
        <v>487</v>
      </c>
      <c r="C186" s="187" t="s">
        <v>488</v>
      </c>
      <c r="D186" s="180" t="s">
        <v>220</v>
      </c>
      <c r="E186" s="181">
        <v>32</v>
      </c>
      <c r="F186" s="182"/>
      <c r="G186" s="183">
        <f t="shared" si="63"/>
        <v>0</v>
      </c>
      <c r="H186" s="164"/>
      <c r="I186" s="163">
        <f t="shared" si="64"/>
        <v>0</v>
      </c>
      <c r="J186" s="164"/>
      <c r="K186" s="163">
        <f t="shared" si="65"/>
        <v>0</v>
      </c>
      <c r="L186" s="163">
        <v>21</v>
      </c>
      <c r="M186" s="163">
        <f t="shared" si="66"/>
        <v>0</v>
      </c>
      <c r="N186" s="163">
        <v>0</v>
      </c>
      <c r="O186" s="163">
        <f t="shared" si="67"/>
        <v>0</v>
      </c>
      <c r="P186" s="163">
        <v>0</v>
      </c>
      <c r="Q186" s="163">
        <f t="shared" si="68"/>
        <v>0</v>
      </c>
      <c r="R186" s="163"/>
      <c r="S186" s="163" t="s">
        <v>155</v>
      </c>
      <c r="T186" s="163" t="s">
        <v>172</v>
      </c>
      <c r="U186" s="163">
        <v>0</v>
      </c>
      <c r="V186" s="163">
        <f t="shared" si="69"/>
        <v>0</v>
      </c>
      <c r="W186" s="16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 t="s">
        <v>157</v>
      </c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ht="22.5" outlineLevel="1" x14ac:dyDescent="0.2">
      <c r="A187" s="178">
        <v>160</v>
      </c>
      <c r="B187" s="179" t="s">
        <v>489</v>
      </c>
      <c r="C187" s="187" t="s">
        <v>490</v>
      </c>
      <c r="D187" s="180" t="s">
        <v>220</v>
      </c>
      <c r="E187" s="181">
        <v>11</v>
      </c>
      <c r="F187" s="182"/>
      <c r="G187" s="183">
        <f t="shared" si="63"/>
        <v>0</v>
      </c>
      <c r="H187" s="164"/>
      <c r="I187" s="163">
        <f t="shared" si="64"/>
        <v>0</v>
      </c>
      <c r="J187" s="164"/>
      <c r="K187" s="163">
        <f t="shared" si="65"/>
        <v>0</v>
      </c>
      <c r="L187" s="163">
        <v>21</v>
      </c>
      <c r="M187" s="163">
        <f t="shared" si="66"/>
        <v>0</v>
      </c>
      <c r="N187" s="163">
        <v>0</v>
      </c>
      <c r="O187" s="163">
        <f t="shared" si="67"/>
        <v>0</v>
      </c>
      <c r="P187" s="163">
        <v>0</v>
      </c>
      <c r="Q187" s="163">
        <f t="shared" si="68"/>
        <v>0</v>
      </c>
      <c r="R187" s="163"/>
      <c r="S187" s="163" t="s">
        <v>155</v>
      </c>
      <c r="T187" s="163" t="s">
        <v>172</v>
      </c>
      <c r="U187" s="163">
        <v>0</v>
      </c>
      <c r="V187" s="163">
        <f t="shared" si="69"/>
        <v>0</v>
      </c>
      <c r="W187" s="16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 t="s">
        <v>157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ht="22.5" outlineLevel="1" x14ac:dyDescent="0.2">
      <c r="A188" s="178">
        <v>161</v>
      </c>
      <c r="B188" s="179" t="s">
        <v>491</v>
      </c>
      <c r="C188" s="187" t="s">
        <v>492</v>
      </c>
      <c r="D188" s="180" t="s">
        <v>480</v>
      </c>
      <c r="E188" s="181">
        <v>31.2</v>
      </c>
      <c r="F188" s="182"/>
      <c r="G188" s="183">
        <f t="shared" si="63"/>
        <v>0</v>
      </c>
      <c r="H188" s="164"/>
      <c r="I188" s="163">
        <f t="shared" si="64"/>
        <v>0</v>
      </c>
      <c r="J188" s="164"/>
      <c r="K188" s="163">
        <f t="shared" si="65"/>
        <v>0</v>
      </c>
      <c r="L188" s="163">
        <v>21</v>
      </c>
      <c r="M188" s="163">
        <f t="shared" si="66"/>
        <v>0</v>
      </c>
      <c r="N188" s="163">
        <v>1E-3</v>
      </c>
      <c r="O188" s="163">
        <f t="shared" si="67"/>
        <v>0.03</v>
      </c>
      <c r="P188" s="163">
        <v>0</v>
      </c>
      <c r="Q188" s="163">
        <f t="shared" si="68"/>
        <v>0</v>
      </c>
      <c r="R188" s="163"/>
      <c r="S188" s="163" t="s">
        <v>155</v>
      </c>
      <c r="T188" s="163" t="s">
        <v>172</v>
      </c>
      <c r="U188" s="163">
        <v>0</v>
      </c>
      <c r="V188" s="163">
        <f t="shared" si="69"/>
        <v>0</v>
      </c>
      <c r="W188" s="16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157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ht="22.5" outlineLevel="1" x14ac:dyDescent="0.2">
      <c r="A189" s="178">
        <v>162</v>
      </c>
      <c r="B189" s="179" t="s">
        <v>493</v>
      </c>
      <c r="C189" s="187" t="s">
        <v>494</v>
      </c>
      <c r="D189" s="180" t="s">
        <v>480</v>
      </c>
      <c r="E189" s="181">
        <v>40.5</v>
      </c>
      <c r="F189" s="182"/>
      <c r="G189" s="183">
        <f t="shared" si="63"/>
        <v>0</v>
      </c>
      <c r="H189" s="164"/>
      <c r="I189" s="163">
        <f t="shared" si="64"/>
        <v>0</v>
      </c>
      <c r="J189" s="164"/>
      <c r="K189" s="163">
        <f t="shared" si="65"/>
        <v>0</v>
      </c>
      <c r="L189" s="163">
        <v>21</v>
      </c>
      <c r="M189" s="163">
        <f t="shared" si="66"/>
        <v>0</v>
      </c>
      <c r="N189" s="163">
        <v>1E-3</v>
      </c>
      <c r="O189" s="163">
        <f t="shared" si="67"/>
        <v>0.04</v>
      </c>
      <c r="P189" s="163">
        <v>0</v>
      </c>
      <c r="Q189" s="163">
        <f t="shared" si="68"/>
        <v>0</v>
      </c>
      <c r="R189" s="163"/>
      <c r="S189" s="163" t="s">
        <v>155</v>
      </c>
      <c r="T189" s="163" t="s">
        <v>172</v>
      </c>
      <c r="U189" s="163">
        <v>0</v>
      </c>
      <c r="V189" s="163">
        <f t="shared" si="69"/>
        <v>0</v>
      </c>
      <c r="W189" s="16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 t="s">
        <v>157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ht="22.5" outlineLevel="1" x14ac:dyDescent="0.2">
      <c r="A190" s="178">
        <v>163</v>
      </c>
      <c r="B190" s="179" t="s">
        <v>495</v>
      </c>
      <c r="C190" s="187" t="s">
        <v>496</v>
      </c>
      <c r="D190" s="180" t="s">
        <v>220</v>
      </c>
      <c r="E190" s="181">
        <v>75</v>
      </c>
      <c r="F190" s="182"/>
      <c r="G190" s="183">
        <f t="shared" si="63"/>
        <v>0</v>
      </c>
      <c r="H190" s="164"/>
      <c r="I190" s="163">
        <f t="shared" si="64"/>
        <v>0</v>
      </c>
      <c r="J190" s="164"/>
      <c r="K190" s="163">
        <f t="shared" si="65"/>
        <v>0</v>
      </c>
      <c r="L190" s="163">
        <v>21</v>
      </c>
      <c r="M190" s="163">
        <f t="shared" si="66"/>
        <v>0</v>
      </c>
      <c r="N190" s="163">
        <v>1.1000000000000001E-3</v>
      </c>
      <c r="O190" s="163">
        <f t="shared" si="67"/>
        <v>0.08</v>
      </c>
      <c r="P190" s="163">
        <v>0</v>
      </c>
      <c r="Q190" s="163">
        <f t="shared" si="68"/>
        <v>0</v>
      </c>
      <c r="R190" s="163"/>
      <c r="S190" s="163" t="s">
        <v>155</v>
      </c>
      <c r="T190" s="163" t="s">
        <v>172</v>
      </c>
      <c r="U190" s="163">
        <v>0</v>
      </c>
      <c r="V190" s="163">
        <f t="shared" si="69"/>
        <v>0</v>
      </c>
      <c r="W190" s="16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 t="s">
        <v>157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ht="22.5" outlineLevel="1" x14ac:dyDescent="0.2">
      <c r="A191" s="172">
        <v>164</v>
      </c>
      <c r="B191" s="173" t="s">
        <v>497</v>
      </c>
      <c r="C191" s="188" t="s">
        <v>498</v>
      </c>
      <c r="D191" s="174" t="s">
        <v>220</v>
      </c>
      <c r="E191" s="175">
        <v>1</v>
      </c>
      <c r="F191" s="176"/>
      <c r="G191" s="177">
        <f t="shared" si="63"/>
        <v>0</v>
      </c>
      <c r="H191" s="164"/>
      <c r="I191" s="163">
        <f t="shared" si="64"/>
        <v>0</v>
      </c>
      <c r="J191" s="164"/>
      <c r="K191" s="163">
        <f t="shared" si="65"/>
        <v>0</v>
      </c>
      <c r="L191" s="163">
        <v>21</v>
      </c>
      <c r="M191" s="163">
        <f t="shared" si="66"/>
        <v>0</v>
      </c>
      <c r="N191" s="163">
        <v>0</v>
      </c>
      <c r="O191" s="163">
        <f t="shared" si="67"/>
        <v>0</v>
      </c>
      <c r="P191" s="163">
        <v>0</v>
      </c>
      <c r="Q191" s="163">
        <f t="shared" si="68"/>
        <v>0</v>
      </c>
      <c r="R191" s="163"/>
      <c r="S191" s="163" t="s">
        <v>155</v>
      </c>
      <c r="T191" s="163" t="s">
        <v>172</v>
      </c>
      <c r="U191" s="163">
        <v>0</v>
      </c>
      <c r="V191" s="163">
        <f t="shared" si="69"/>
        <v>0</v>
      </c>
      <c r="W191" s="16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 t="s">
        <v>162</v>
      </c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">
      <c r="A192" s="160">
        <v>165</v>
      </c>
      <c r="B192" s="161" t="s">
        <v>499</v>
      </c>
      <c r="C192" s="189" t="s">
        <v>500</v>
      </c>
      <c r="D192" s="162" t="s">
        <v>0</v>
      </c>
      <c r="E192" s="184"/>
      <c r="F192" s="164"/>
      <c r="G192" s="163">
        <f t="shared" si="63"/>
        <v>0</v>
      </c>
      <c r="H192" s="164"/>
      <c r="I192" s="163">
        <f t="shared" si="64"/>
        <v>0</v>
      </c>
      <c r="J192" s="164"/>
      <c r="K192" s="163">
        <f t="shared" si="65"/>
        <v>0</v>
      </c>
      <c r="L192" s="163">
        <v>21</v>
      </c>
      <c r="M192" s="163">
        <f t="shared" si="66"/>
        <v>0</v>
      </c>
      <c r="N192" s="163">
        <v>0</v>
      </c>
      <c r="O192" s="163">
        <f t="shared" si="67"/>
        <v>0</v>
      </c>
      <c r="P192" s="163">
        <v>0</v>
      </c>
      <c r="Q192" s="163">
        <f t="shared" si="68"/>
        <v>0</v>
      </c>
      <c r="R192" s="163"/>
      <c r="S192" s="163" t="s">
        <v>166</v>
      </c>
      <c r="T192" s="163" t="s">
        <v>166</v>
      </c>
      <c r="U192" s="163">
        <v>0</v>
      </c>
      <c r="V192" s="163">
        <f t="shared" si="69"/>
        <v>0</v>
      </c>
      <c r="W192" s="16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 t="s">
        <v>397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x14ac:dyDescent="0.2">
      <c r="A193" s="166" t="s">
        <v>150</v>
      </c>
      <c r="B193" s="167" t="s">
        <v>109</v>
      </c>
      <c r="C193" s="186" t="s">
        <v>110</v>
      </c>
      <c r="D193" s="168"/>
      <c r="E193" s="169"/>
      <c r="F193" s="170"/>
      <c r="G193" s="171">
        <f>SUMIF(AG194:AG201,"&lt;&gt;NOR",G194:G201)</f>
        <v>0</v>
      </c>
      <c r="H193" s="165"/>
      <c r="I193" s="165">
        <f>SUM(I194:I201)</f>
        <v>0</v>
      </c>
      <c r="J193" s="165"/>
      <c r="K193" s="165">
        <f>SUM(K194:K201)</f>
        <v>0</v>
      </c>
      <c r="L193" s="165"/>
      <c r="M193" s="165">
        <f>SUM(M194:M201)</f>
        <v>0</v>
      </c>
      <c r="N193" s="165"/>
      <c r="O193" s="165">
        <f>SUM(O194:O201)</f>
        <v>0.22999999999999998</v>
      </c>
      <c r="P193" s="165"/>
      <c r="Q193" s="165">
        <f>SUM(Q194:Q201)</f>
        <v>0</v>
      </c>
      <c r="R193" s="165"/>
      <c r="S193" s="165"/>
      <c r="T193" s="165"/>
      <c r="U193" s="165"/>
      <c r="V193" s="165">
        <f>SUM(V194:V201)</f>
        <v>58.120000000000005</v>
      </c>
      <c r="W193" s="165"/>
      <c r="AG193" t="s">
        <v>151</v>
      </c>
    </row>
    <row r="194" spans="1:60" outlineLevel="1" x14ac:dyDescent="0.2">
      <c r="A194" s="178">
        <v>166</v>
      </c>
      <c r="B194" s="179" t="s">
        <v>501</v>
      </c>
      <c r="C194" s="187" t="s">
        <v>502</v>
      </c>
      <c r="D194" s="180" t="s">
        <v>220</v>
      </c>
      <c r="E194" s="181">
        <v>4</v>
      </c>
      <c r="F194" s="182"/>
      <c r="G194" s="183">
        <f t="shared" ref="G194:G201" si="70">ROUND(E194*F194,2)</f>
        <v>0</v>
      </c>
      <c r="H194" s="164"/>
      <c r="I194" s="163">
        <f t="shared" ref="I194:I201" si="71">ROUND(E194*H194,2)</f>
        <v>0</v>
      </c>
      <c r="J194" s="164"/>
      <c r="K194" s="163">
        <f t="shared" ref="K194:K201" si="72">ROUND(E194*J194,2)</f>
        <v>0</v>
      </c>
      <c r="L194" s="163">
        <v>21</v>
      </c>
      <c r="M194" s="163">
        <f t="shared" ref="M194:M201" si="73">G194*(1+L194/100)</f>
        <v>0</v>
      </c>
      <c r="N194" s="163">
        <v>0</v>
      </c>
      <c r="O194" s="163">
        <f t="shared" ref="O194:O201" si="74">ROUND(E194*N194,2)</f>
        <v>0</v>
      </c>
      <c r="P194" s="163">
        <v>0</v>
      </c>
      <c r="Q194" s="163">
        <f t="shared" ref="Q194:Q201" si="75">ROUND(E194*P194,2)</f>
        <v>0</v>
      </c>
      <c r="R194" s="163"/>
      <c r="S194" s="163" t="s">
        <v>155</v>
      </c>
      <c r="T194" s="163" t="s">
        <v>172</v>
      </c>
      <c r="U194" s="163">
        <v>0</v>
      </c>
      <c r="V194" s="163">
        <f t="shared" ref="V194:V201" si="76">ROUND(E194*U194,2)</f>
        <v>0</v>
      </c>
      <c r="W194" s="16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 t="s">
        <v>157</v>
      </c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78">
        <v>167</v>
      </c>
      <c r="B195" s="179" t="s">
        <v>503</v>
      </c>
      <c r="C195" s="187" t="s">
        <v>504</v>
      </c>
      <c r="D195" s="180" t="s">
        <v>220</v>
      </c>
      <c r="E195" s="181">
        <v>1</v>
      </c>
      <c r="F195" s="182"/>
      <c r="G195" s="183">
        <f t="shared" si="70"/>
        <v>0</v>
      </c>
      <c r="H195" s="164"/>
      <c r="I195" s="163">
        <f t="shared" si="71"/>
        <v>0</v>
      </c>
      <c r="J195" s="164"/>
      <c r="K195" s="163">
        <f t="shared" si="72"/>
        <v>0</v>
      </c>
      <c r="L195" s="163">
        <v>21</v>
      </c>
      <c r="M195" s="163">
        <f t="shared" si="73"/>
        <v>0</v>
      </c>
      <c r="N195" s="163">
        <v>0</v>
      </c>
      <c r="O195" s="163">
        <f t="shared" si="74"/>
        <v>0</v>
      </c>
      <c r="P195" s="163">
        <v>0</v>
      </c>
      <c r="Q195" s="163">
        <f t="shared" si="75"/>
        <v>0</v>
      </c>
      <c r="R195" s="163"/>
      <c r="S195" s="163" t="s">
        <v>155</v>
      </c>
      <c r="T195" s="163" t="s">
        <v>172</v>
      </c>
      <c r="U195" s="163">
        <v>0</v>
      </c>
      <c r="V195" s="163">
        <f t="shared" si="76"/>
        <v>0</v>
      </c>
      <c r="W195" s="16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 t="s">
        <v>157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outlineLevel="1" x14ac:dyDescent="0.2">
      <c r="A196" s="178">
        <v>168</v>
      </c>
      <c r="B196" s="179" t="s">
        <v>505</v>
      </c>
      <c r="C196" s="187" t="s">
        <v>506</v>
      </c>
      <c r="D196" s="180" t="s">
        <v>220</v>
      </c>
      <c r="E196" s="181">
        <v>1</v>
      </c>
      <c r="F196" s="182"/>
      <c r="G196" s="183">
        <f t="shared" si="70"/>
        <v>0</v>
      </c>
      <c r="H196" s="164"/>
      <c r="I196" s="163">
        <f t="shared" si="71"/>
        <v>0</v>
      </c>
      <c r="J196" s="164"/>
      <c r="K196" s="163">
        <f t="shared" si="72"/>
        <v>0</v>
      </c>
      <c r="L196" s="163">
        <v>21</v>
      </c>
      <c r="M196" s="163">
        <f t="shared" si="73"/>
        <v>0</v>
      </c>
      <c r="N196" s="163">
        <v>0</v>
      </c>
      <c r="O196" s="163">
        <f t="shared" si="74"/>
        <v>0</v>
      </c>
      <c r="P196" s="163">
        <v>0</v>
      </c>
      <c r="Q196" s="163">
        <f t="shared" si="75"/>
        <v>0</v>
      </c>
      <c r="R196" s="163"/>
      <c r="S196" s="163" t="s">
        <v>155</v>
      </c>
      <c r="T196" s="163" t="s">
        <v>172</v>
      </c>
      <c r="U196" s="163">
        <v>0</v>
      </c>
      <c r="V196" s="163">
        <f t="shared" si="76"/>
        <v>0</v>
      </c>
      <c r="W196" s="16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 t="s">
        <v>162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">
      <c r="A197" s="178">
        <v>169</v>
      </c>
      <c r="B197" s="179" t="s">
        <v>507</v>
      </c>
      <c r="C197" s="187" t="s">
        <v>508</v>
      </c>
      <c r="D197" s="180" t="s">
        <v>220</v>
      </c>
      <c r="E197" s="181">
        <v>1</v>
      </c>
      <c r="F197" s="182"/>
      <c r="G197" s="183">
        <f t="shared" si="70"/>
        <v>0</v>
      </c>
      <c r="H197" s="164"/>
      <c r="I197" s="163">
        <f t="shared" si="71"/>
        <v>0</v>
      </c>
      <c r="J197" s="164"/>
      <c r="K197" s="163">
        <f t="shared" si="72"/>
        <v>0</v>
      </c>
      <c r="L197" s="163">
        <v>21</v>
      </c>
      <c r="M197" s="163">
        <f t="shared" si="73"/>
        <v>0</v>
      </c>
      <c r="N197" s="163">
        <v>0</v>
      </c>
      <c r="O197" s="163">
        <f t="shared" si="74"/>
        <v>0</v>
      </c>
      <c r="P197" s="163">
        <v>0</v>
      </c>
      <c r="Q197" s="163">
        <f t="shared" si="75"/>
        <v>0</v>
      </c>
      <c r="R197" s="163"/>
      <c r="S197" s="163" t="s">
        <v>155</v>
      </c>
      <c r="T197" s="163" t="s">
        <v>172</v>
      </c>
      <c r="U197" s="163">
        <v>0</v>
      </c>
      <c r="V197" s="163">
        <f t="shared" si="76"/>
        <v>0</v>
      </c>
      <c r="W197" s="16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 t="s">
        <v>162</v>
      </c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outlineLevel="1" x14ac:dyDescent="0.2">
      <c r="A198" s="178">
        <v>170</v>
      </c>
      <c r="B198" s="179" t="s">
        <v>509</v>
      </c>
      <c r="C198" s="187" t="s">
        <v>510</v>
      </c>
      <c r="D198" s="180" t="s">
        <v>220</v>
      </c>
      <c r="E198" s="181">
        <v>4</v>
      </c>
      <c r="F198" s="182"/>
      <c r="G198" s="183">
        <f t="shared" si="70"/>
        <v>0</v>
      </c>
      <c r="H198" s="164"/>
      <c r="I198" s="163">
        <f t="shared" si="71"/>
        <v>0</v>
      </c>
      <c r="J198" s="164"/>
      <c r="K198" s="163">
        <f t="shared" si="72"/>
        <v>0</v>
      </c>
      <c r="L198" s="163">
        <v>21</v>
      </c>
      <c r="M198" s="163">
        <f t="shared" si="73"/>
        <v>0</v>
      </c>
      <c r="N198" s="163">
        <v>8.9999999999999998E-4</v>
      </c>
      <c r="O198" s="163">
        <f t="shared" si="74"/>
        <v>0</v>
      </c>
      <c r="P198" s="163">
        <v>0</v>
      </c>
      <c r="Q198" s="163">
        <f t="shared" si="75"/>
        <v>0</v>
      </c>
      <c r="R198" s="163"/>
      <c r="S198" s="163" t="s">
        <v>166</v>
      </c>
      <c r="T198" s="163" t="s">
        <v>166</v>
      </c>
      <c r="U198" s="163">
        <v>2.29</v>
      </c>
      <c r="V198" s="163">
        <f t="shared" si="76"/>
        <v>9.16</v>
      </c>
      <c r="W198" s="16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 t="s">
        <v>245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outlineLevel="1" x14ac:dyDescent="0.2">
      <c r="A199" s="178">
        <v>171</v>
      </c>
      <c r="B199" s="179" t="s">
        <v>511</v>
      </c>
      <c r="C199" s="187" t="s">
        <v>512</v>
      </c>
      <c r="D199" s="180" t="s">
        <v>220</v>
      </c>
      <c r="E199" s="181">
        <v>18</v>
      </c>
      <c r="F199" s="182"/>
      <c r="G199" s="183">
        <f t="shared" si="70"/>
        <v>0</v>
      </c>
      <c r="H199" s="164"/>
      <c r="I199" s="163">
        <f t="shared" si="71"/>
        <v>0</v>
      </c>
      <c r="J199" s="164"/>
      <c r="K199" s="163">
        <f t="shared" si="72"/>
        <v>0</v>
      </c>
      <c r="L199" s="163">
        <v>21</v>
      </c>
      <c r="M199" s="163">
        <f t="shared" si="73"/>
        <v>0</v>
      </c>
      <c r="N199" s="163">
        <v>1.1999999999999999E-3</v>
      </c>
      <c r="O199" s="163">
        <f t="shared" si="74"/>
        <v>0.02</v>
      </c>
      <c r="P199" s="163">
        <v>0</v>
      </c>
      <c r="Q199" s="163">
        <f t="shared" si="75"/>
        <v>0</v>
      </c>
      <c r="R199" s="163"/>
      <c r="S199" s="163" t="s">
        <v>166</v>
      </c>
      <c r="T199" s="163" t="s">
        <v>166</v>
      </c>
      <c r="U199" s="163">
        <v>2.72</v>
      </c>
      <c r="V199" s="163">
        <f t="shared" si="76"/>
        <v>48.96</v>
      </c>
      <c r="W199" s="16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 t="s">
        <v>253</v>
      </c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72">
        <v>172</v>
      </c>
      <c r="B200" s="173" t="s">
        <v>513</v>
      </c>
      <c r="C200" s="188" t="s">
        <v>514</v>
      </c>
      <c r="D200" s="174" t="s">
        <v>175</v>
      </c>
      <c r="E200" s="175">
        <v>34.340000000000003</v>
      </c>
      <c r="F200" s="176"/>
      <c r="G200" s="177">
        <f t="shared" si="70"/>
        <v>0</v>
      </c>
      <c r="H200" s="164"/>
      <c r="I200" s="163">
        <f t="shared" si="71"/>
        <v>0</v>
      </c>
      <c r="J200" s="164"/>
      <c r="K200" s="163">
        <f t="shared" si="72"/>
        <v>0</v>
      </c>
      <c r="L200" s="163">
        <v>21</v>
      </c>
      <c r="M200" s="163">
        <f t="shared" si="73"/>
        <v>0</v>
      </c>
      <c r="N200" s="163">
        <v>6.1599999999999997E-3</v>
      </c>
      <c r="O200" s="163">
        <f t="shared" si="74"/>
        <v>0.21</v>
      </c>
      <c r="P200" s="163">
        <v>0</v>
      </c>
      <c r="Q200" s="163">
        <f t="shared" si="75"/>
        <v>0</v>
      </c>
      <c r="R200" s="163"/>
      <c r="S200" s="163" t="s">
        <v>155</v>
      </c>
      <c r="T200" s="163" t="s">
        <v>172</v>
      </c>
      <c r="U200" s="163">
        <v>0</v>
      </c>
      <c r="V200" s="163">
        <f t="shared" si="76"/>
        <v>0</v>
      </c>
      <c r="W200" s="16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 t="s">
        <v>157</v>
      </c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">
      <c r="A201" s="160">
        <v>173</v>
      </c>
      <c r="B201" s="161" t="s">
        <v>515</v>
      </c>
      <c r="C201" s="189" t="s">
        <v>516</v>
      </c>
      <c r="D201" s="162" t="s">
        <v>0</v>
      </c>
      <c r="E201" s="184"/>
      <c r="F201" s="164"/>
      <c r="G201" s="163">
        <f t="shared" si="70"/>
        <v>0</v>
      </c>
      <c r="H201" s="164"/>
      <c r="I201" s="163">
        <f t="shared" si="71"/>
        <v>0</v>
      </c>
      <c r="J201" s="164"/>
      <c r="K201" s="163">
        <f t="shared" si="72"/>
        <v>0</v>
      </c>
      <c r="L201" s="163">
        <v>21</v>
      </c>
      <c r="M201" s="163">
        <f t="shared" si="73"/>
        <v>0</v>
      </c>
      <c r="N201" s="163">
        <v>0</v>
      </c>
      <c r="O201" s="163">
        <f t="shared" si="74"/>
        <v>0</v>
      </c>
      <c r="P201" s="163">
        <v>0</v>
      </c>
      <c r="Q201" s="163">
        <f t="shared" si="75"/>
        <v>0</v>
      </c>
      <c r="R201" s="163"/>
      <c r="S201" s="163" t="s">
        <v>166</v>
      </c>
      <c r="T201" s="163" t="s">
        <v>166</v>
      </c>
      <c r="U201" s="163">
        <v>0</v>
      </c>
      <c r="V201" s="163">
        <f t="shared" si="76"/>
        <v>0</v>
      </c>
      <c r="W201" s="16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 t="s">
        <v>517</v>
      </c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x14ac:dyDescent="0.2">
      <c r="A202" s="166" t="s">
        <v>150</v>
      </c>
      <c r="B202" s="167" t="s">
        <v>111</v>
      </c>
      <c r="C202" s="186" t="s">
        <v>112</v>
      </c>
      <c r="D202" s="168"/>
      <c r="E202" s="169"/>
      <c r="F202" s="170"/>
      <c r="G202" s="171">
        <f>SUMIF(AG203:AG203,"&lt;&gt;NOR",G203:G203)</f>
        <v>0</v>
      </c>
      <c r="H202" s="165"/>
      <c r="I202" s="165">
        <f>SUM(I203:I203)</f>
        <v>0</v>
      </c>
      <c r="J202" s="165"/>
      <c r="K202" s="165">
        <f>SUM(K203:K203)</f>
        <v>0</v>
      </c>
      <c r="L202" s="165"/>
      <c r="M202" s="165">
        <f>SUM(M203:M203)</f>
        <v>0</v>
      </c>
      <c r="N202" s="165"/>
      <c r="O202" s="165">
        <f>SUM(O203:O203)</f>
        <v>0</v>
      </c>
      <c r="P202" s="165"/>
      <c r="Q202" s="165">
        <f>SUM(Q203:Q203)</f>
        <v>0</v>
      </c>
      <c r="R202" s="165"/>
      <c r="S202" s="165"/>
      <c r="T202" s="165"/>
      <c r="U202" s="165"/>
      <c r="V202" s="165">
        <f>SUM(V203:V203)</f>
        <v>8.09</v>
      </c>
      <c r="W202" s="165"/>
      <c r="AG202" t="s">
        <v>151</v>
      </c>
    </row>
    <row r="203" spans="1:60" outlineLevel="1" x14ac:dyDescent="0.2">
      <c r="A203" s="178">
        <v>174</v>
      </c>
      <c r="B203" s="179" t="s">
        <v>518</v>
      </c>
      <c r="C203" s="187" t="s">
        <v>519</v>
      </c>
      <c r="D203" s="180" t="s">
        <v>165</v>
      </c>
      <c r="E203" s="181">
        <v>3.2</v>
      </c>
      <c r="F203" s="182"/>
      <c r="G203" s="183">
        <f>ROUND(E203*F203,2)</f>
        <v>0</v>
      </c>
      <c r="H203" s="164"/>
      <c r="I203" s="163">
        <f>ROUND(E203*H203,2)</f>
        <v>0</v>
      </c>
      <c r="J203" s="164"/>
      <c r="K203" s="163">
        <f>ROUND(E203*J203,2)</f>
        <v>0</v>
      </c>
      <c r="L203" s="163">
        <v>21</v>
      </c>
      <c r="M203" s="163">
        <f>G203*(1+L203/100)</f>
        <v>0</v>
      </c>
      <c r="N203" s="163">
        <v>3.8000000000000002E-4</v>
      </c>
      <c r="O203" s="163">
        <f>ROUND(E203*N203,2)</f>
        <v>0</v>
      </c>
      <c r="P203" s="163">
        <v>0</v>
      </c>
      <c r="Q203" s="163">
        <f>ROUND(E203*P203,2)</f>
        <v>0</v>
      </c>
      <c r="R203" s="163"/>
      <c r="S203" s="163" t="s">
        <v>166</v>
      </c>
      <c r="T203" s="163" t="s">
        <v>166</v>
      </c>
      <c r="U203" s="163">
        <v>2.5289999999999999</v>
      </c>
      <c r="V203" s="163">
        <f>ROUND(E203*U203,2)</f>
        <v>8.09</v>
      </c>
      <c r="W203" s="16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 t="s">
        <v>245</v>
      </c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x14ac:dyDescent="0.2">
      <c r="A204" s="166" t="s">
        <v>150</v>
      </c>
      <c r="B204" s="167" t="s">
        <v>113</v>
      </c>
      <c r="C204" s="186" t="s">
        <v>114</v>
      </c>
      <c r="D204" s="168"/>
      <c r="E204" s="169"/>
      <c r="F204" s="170"/>
      <c r="G204" s="171">
        <f>SUMIF(AG205:AG205,"&lt;&gt;NOR",G205:G205)</f>
        <v>0</v>
      </c>
      <c r="H204" s="165"/>
      <c r="I204" s="165">
        <f>SUM(I205:I205)</f>
        <v>0</v>
      </c>
      <c r="J204" s="165"/>
      <c r="K204" s="165">
        <f>SUM(K205:K205)</f>
        <v>0</v>
      </c>
      <c r="L204" s="165"/>
      <c r="M204" s="165">
        <f>SUM(M205:M205)</f>
        <v>0</v>
      </c>
      <c r="N204" s="165"/>
      <c r="O204" s="165">
        <f>SUM(O205:O205)</f>
        <v>0.08</v>
      </c>
      <c r="P204" s="165"/>
      <c r="Q204" s="165">
        <f>SUM(Q205:Q205)</f>
        <v>0</v>
      </c>
      <c r="R204" s="165"/>
      <c r="S204" s="165"/>
      <c r="T204" s="165"/>
      <c r="U204" s="165"/>
      <c r="V204" s="165">
        <f>SUM(V205:V205)</f>
        <v>16.03</v>
      </c>
      <c r="W204" s="165"/>
      <c r="AG204" t="s">
        <v>151</v>
      </c>
    </row>
    <row r="205" spans="1:60" ht="22.5" outlineLevel="1" x14ac:dyDescent="0.2">
      <c r="A205" s="178">
        <v>175</v>
      </c>
      <c r="B205" s="179" t="s">
        <v>520</v>
      </c>
      <c r="C205" s="187" t="s">
        <v>521</v>
      </c>
      <c r="D205" s="180" t="s">
        <v>165</v>
      </c>
      <c r="E205" s="181">
        <v>119.253</v>
      </c>
      <c r="F205" s="182"/>
      <c r="G205" s="183">
        <f>ROUND(E205*F205,2)</f>
        <v>0</v>
      </c>
      <c r="H205" s="164"/>
      <c r="I205" s="163">
        <f>ROUND(E205*H205,2)</f>
        <v>0</v>
      </c>
      <c r="J205" s="164"/>
      <c r="K205" s="163">
        <f>ROUND(E205*J205,2)</f>
        <v>0</v>
      </c>
      <c r="L205" s="163">
        <v>21</v>
      </c>
      <c r="M205" s="163">
        <f>G205*(1+L205/100)</f>
        <v>0</v>
      </c>
      <c r="N205" s="163">
        <v>6.4000000000000005E-4</v>
      </c>
      <c r="O205" s="163">
        <f>ROUND(E205*N205,2)</f>
        <v>0.08</v>
      </c>
      <c r="P205" s="163">
        <v>0</v>
      </c>
      <c r="Q205" s="163">
        <f>ROUND(E205*P205,2)</f>
        <v>0</v>
      </c>
      <c r="R205" s="163"/>
      <c r="S205" s="163" t="s">
        <v>166</v>
      </c>
      <c r="T205" s="163" t="s">
        <v>166</v>
      </c>
      <c r="U205" s="163">
        <v>0.13439999999999999</v>
      </c>
      <c r="V205" s="163">
        <f>ROUND(E205*U205,2)</f>
        <v>16.03</v>
      </c>
      <c r="W205" s="16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 t="s">
        <v>245</v>
      </c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x14ac:dyDescent="0.2">
      <c r="A206" s="166" t="s">
        <v>150</v>
      </c>
      <c r="B206" s="167" t="s">
        <v>115</v>
      </c>
      <c r="C206" s="186" t="s">
        <v>116</v>
      </c>
      <c r="D206" s="168"/>
      <c r="E206" s="169"/>
      <c r="F206" s="170"/>
      <c r="G206" s="171">
        <f>SUMIF(AG207:AG211,"&lt;&gt;NOR",G207:G211)</f>
        <v>0</v>
      </c>
      <c r="H206" s="165"/>
      <c r="I206" s="165">
        <f>SUM(I207:I211)</f>
        <v>0</v>
      </c>
      <c r="J206" s="165"/>
      <c r="K206" s="165">
        <f>SUM(K207:K211)</f>
        <v>0</v>
      </c>
      <c r="L206" s="165"/>
      <c r="M206" s="165">
        <f>SUM(M207:M211)</f>
        <v>0</v>
      </c>
      <c r="N206" s="165"/>
      <c r="O206" s="165">
        <f>SUM(O207:O211)</f>
        <v>0.56999999999999995</v>
      </c>
      <c r="P206" s="165"/>
      <c r="Q206" s="165">
        <f>SUM(Q207:Q211)</f>
        <v>0</v>
      </c>
      <c r="R206" s="165"/>
      <c r="S206" s="165"/>
      <c r="T206" s="165"/>
      <c r="U206" s="165"/>
      <c r="V206" s="165">
        <f>SUM(V207:V211)</f>
        <v>0</v>
      </c>
      <c r="W206" s="165"/>
      <c r="AG206" t="s">
        <v>151</v>
      </c>
    </row>
    <row r="207" spans="1:60" ht="22.5" outlineLevel="1" x14ac:dyDescent="0.2">
      <c r="A207" s="178">
        <v>176</v>
      </c>
      <c r="B207" s="179" t="s">
        <v>522</v>
      </c>
      <c r="C207" s="187" t="s">
        <v>523</v>
      </c>
      <c r="D207" s="180" t="s">
        <v>165</v>
      </c>
      <c r="E207" s="181">
        <v>15.2</v>
      </c>
      <c r="F207" s="182"/>
      <c r="G207" s="183">
        <f>ROUND(E207*F207,2)</f>
        <v>0</v>
      </c>
      <c r="H207" s="164"/>
      <c r="I207" s="163">
        <f>ROUND(E207*H207,2)</f>
        <v>0</v>
      </c>
      <c r="J207" s="164"/>
      <c r="K207" s="163">
        <f>ROUND(E207*J207,2)</f>
        <v>0</v>
      </c>
      <c r="L207" s="163">
        <v>21</v>
      </c>
      <c r="M207" s="163">
        <f>G207*(1+L207/100)</f>
        <v>0</v>
      </c>
      <c r="N207" s="163">
        <v>3.7499999999999999E-2</v>
      </c>
      <c r="O207" s="163">
        <f>ROUND(E207*N207,2)</f>
        <v>0.56999999999999995</v>
      </c>
      <c r="P207" s="163">
        <v>0</v>
      </c>
      <c r="Q207" s="163">
        <f>ROUND(E207*P207,2)</f>
        <v>0</v>
      </c>
      <c r="R207" s="163"/>
      <c r="S207" s="163" t="s">
        <v>155</v>
      </c>
      <c r="T207" s="163" t="s">
        <v>172</v>
      </c>
      <c r="U207" s="163">
        <v>0</v>
      </c>
      <c r="V207" s="163">
        <f>ROUND(E207*U207,2)</f>
        <v>0</v>
      </c>
      <c r="W207" s="16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 t="s">
        <v>157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ht="22.5" outlineLevel="1" x14ac:dyDescent="0.2">
      <c r="A208" s="178">
        <v>177</v>
      </c>
      <c r="B208" s="179" t="s">
        <v>524</v>
      </c>
      <c r="C208" s="187" t="s">
        <v>557</v>
      </c>
      <c r="D208" s="180" t="s">
        <v>220</v>
      </c>
      <c r="E208" s="181">
        <v>7</v>
      </c>
      <c r="F208" s="182"/>
      <c r="G208" s="183">
        <f>ROUND(E208*F208,2)</f>
        <v>0</v>
      </c>
      <c r="H208" s="164"/>
      <c r="I208" s="163">
        <f>ROUND(E208*H208,2)</f>
        <v>0</v>
      </c>
      <c r="J208" s="164"/>
      <c r="K208" s="163">
        <f>ROUND(E208*J208,2)</f>
        <v>0</v>
      </c>
      <c r="L208" s="163">
        <v>21</v>
      </c>
      <c r="M208" s="163">
        <f>G208*(1+L208/100)</f>
        <v>0</v>
      </c>
      <c r="N208" s="163">
        <v>0</v>
      </c>
      <c r="O208" s="163">
        <f>ROUND(E208*N208,2)</f>
        <v>0</v>
      </c>
      <c r="P208" s="163">
        <v>0</v>
      </c>
      <c r="Q208" s="163">
        <f>ROUND(E208*P208,2)</f>
        <v>0</v>
      </c>
      <c r="R208" s="163"/>
      <c r="S208" s="163" t="s">
        <v>155</v>
      </c>
      <c r="T208" s="163" t="s">
        <v>172</v>
      </c>
      <c r="U208" s="163">
        <v>0</v>
      </c>
      <c r="V208" s="163">
        <f>ROUND(E208*U208,2)</f>
        <v>0</v>
      </c>
      <c r="W208" s="16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 t="s">
        <v>157</v>
      </c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ht="22.5" outlineLevel="1" x14ac:dyDescent="0.2">
      <c r="A209" s="178">
        <v>178</v>
      </c>
      <c r="B209" s="179" t="s">
        <v>525</v>
      </c>
      <c r="C209" s="187" t="s">
        <v>526</v>
      </c>
      <c r="D209" s="180" t="s">
        <v>220</v>
      </c>
      <c r="E209" s="181">
        <v>3</v>
      </c>
      <c r="F209" s="182"/>
      <c r="G209" s="183">
        <f>ROUND(E209*F209,2)</f>
        <v>0</v>
      </c>
      <c r="H209" s="164"/>
      <c r="I209" s="163">
        <f>ROUND(E209*H209,2)</f>
        <v>0</v>
      </c>
      <c r="J209" s="164"/>
      <c r="K209" s="163">
        <f>ROUND(E209*J209,2)</f>
        <v>0</v>
      </c>
      <c r="L209" s="163">
        <v>21</v>
      </c>
      <c r="M209" s="163">
        <f>G209*(1+L209/100)</f>
        <v>0</v>
      </c>
      <c r="N209" s="163">
        <v>0</v>
      </c>
      <c r="O209" s="163">
        <f>ROUND(E209*N209,2)</f>
        <v>0</v>
      </c>
      <c r="P209" s="163">
        <v>0</v>
      </c>
      <c r="Q209" s="163">
        <f>ROUND(E209*P209,2)</f>
        <v>0</v>
      </c>
      <c r="R209" s="163"/>
      <c r="S209" s="163" t="s">
        <v>155</v>
      </c>
      <c r="T209" s="163" t="s">
        <v>172</v>
      </c>
      <c r="U209" s="163">
        <v>0</v>
      </c>
      <c r="V209" s="163">
        <f>ROUND(E209*U209,2)</f>
        <v>0</v>
      </c>
      <c r="W209" s="16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 t="s">
        <v>157</v>
      </c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ht="22.5" outlineLevel="1" x14ac:dyDescent="0.2">
      <c r="A210" s="178">
        <v>179</v>
      </c>
      <c r="B210" s="179" t="s">
        <v>527</v>
      </c>
      <c r="C210" s="187" t="s">
        <v>528</v>
      </c>
      <c r="D210" s="180" t="s">
        <v>220</v>
      </c>
      <c r="E210" s="181">
        <v>4</v>
      </c>
      <c r="F210" s="182"/>
      <c r="G210" s="183">
        <f>ROUND(E210*F210,2)</f>
        <v>0</v>
      </c>
      <c r="H210" s="164"/>
      <c r="I210" s="163">
        <f>ROUND(E210*H210,2)</f>
        <v>0</v>
      </c>
      <c r="J210" s="164"/>
      <c r="K210" s="163">
        <f>ROUND(E210*J210,2)</f>
        <v>0</v>
      </c>
      <c r="L210" s="163">
        <v>21</v>
      </c>
      <c r="M210" s="163">
        <f>G210*(1+L210/100)</f>
        <v>0</v>
      </c>
      <c r="N210" s="163">
        <v>0</v>
      </c>
      <c r="O210" s="163">
        <f>ROUND(E210*N210,2)</f>
        <v>0</v>
      </c>
      <c r="P210" s="163">
        <v>0</v>
      </c>
      <c r="Q210" s="163">
        <f>ROUND(E210*P210,2)</f>
        <v>0</v>
      </c>
      <c r="R210" s="163"/>
      <c r="S210" s="163" t="s">
        <v>155</v>
      </c>
      <c r="T210" s="163" t="s">
        <v>172</v>
      </c>
      <c r="U210" s="163">
        <v>0</v>
      </c>
      <c r="V210" s="163">
        <f>ROUND(E210*U210,2)</f>
        <v>0</v>
      </c>
      <c r="W210" s="16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 t="s">
        <v>157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ht="22.5" outlineLevel="1" x14ac:dyDescent="0.2">
      <c r="A211" s="178">
        <v>180</v>
      </c>
      <c r="B211" s="179" t="s">
        <v>529</v>
      </c>
      <c r="C211" s="187" t="s">
        <v>530</v>
      </c>
      <c r="D211" s="180" t="s">
        <v>220</v>
      </c>
      <c r="E211" s="181">
        <v>3</v>
      </c>
      <c r="F211" s="182"/>
      <c r="G211" s="183">
        <f>ROUND(E211*F211,2)</f>
        <v>0</v>
      </c>
      <c r="H211" s="164"/>
      <c r="I211" s="163">
        <f>ROUND(E211*H211,2)</f>
        <v>0</v>
      </c>
      <c r="J211" s="164"/>
      <c r="K211" s="163">
        <f>ROUND(E211*J211,2)</f>
        <v>0</v>
      </c>
      <c r="L211" s="163">
        <v>21</v>
      </c>
      <c r="M211" s="163">
        <f>G211*(1+L211/100)</f>
        <v>0</v>
      </c>
      <c r="N211" s="163">
        <v>0</v>
      </c>
      <c r="O211" s="163">
        <f>ROUND(E211*N211,2)</f>
        <v>0</v>
      </c>
      <c r="P211" s="163">
        <v>0</v>
      </c>
      <c r="Q211" s="163">
        <f>ROUND(E211*P211,2)</f>
        <v>0</v>
      </c>
      <c r="R211" s="163"/>
      <c r="S211" s="163" t="s">
        <v>155</v>
      </c>
      <c r="T211" s="163" t="s">
        <v>172</v>
      </c>
      <c r="U211" s="163">
        <v>0</v>
      </c>
      <c r="V211" s="163">
        <f>ROUND(E211*U211,2)</f>
        <v>0</v>
      </c>
      <c r="W211" s="16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 t="s">
        <v>157</v>
      </c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x14ac:dyDescent="0.2">
      <c r="A212" s="166" t="s">
        <v>150</v>
      </c>
      <c r="B212" s="167" t="s">
        <v>117</v>
      </c>
      <c r="C212" s="186" t="s">
        <v>118</v>
      </c>
      <c r="D212" s="168"/>
      <c r="E212" s="169"/>
      <c r="F212" s="170"/>
      <c r="G212" s="171">
        <f>SUMIF(AG213:AG213,"&lt;&gt;NOR",G213:G213)</f>
        <v>0</v>
      </c>
      <c r="H212" s="165"/>
      <c r="I212" s="165">
        <f>SUM(I213:I213)</f>
        <v>0</v>
      </c>
      <c r="J212" s="165"/>
      <c r="K212" s="165">
        <f>SUM(K213:K213)</f>
        <v>0</v>
      </c>
      <c r="L212" s="165"/>
      <c r="M212" s="165">
        <f>SUM(M213:M213)</f>
        <v>0</v>
      </c>
      <c r="N212" s="165"/>
      <c r="O212" s="165">
        <f>SUM(O213:O213)</f>
        <v>0</v>
      </c>
      <c r="P212" s="165"/>
      <c r="Q212" s="165">
        <f>SUM(Q213:Q213)</f>
        <v>0</v>
      </c>
      <c r="R212" s="165"/>
      <c r="S212" s="165"/>
      <c r="T212" s="165"/>
      <c r="U212" s="165"/>
      <c r="V212" s="165">
        <f>SUM(V213:V213)</f>
        <v>0</v>
      </c>
      <c r="W212" s="165"/>
      <c r="AG212" t="s">
        <v>151</v>
      </c>
    </row>
    <row r="213" spans="1:60" ht="22.5" outlineLevel="1" x14ac:dyDescent="0.2">
      <c r="A213" s="178">
        <v>181</v>
      </c>
      <c r="B213" s="179" t="s">
        <v>531</v>
      </c>
      <c r="C213" s="187" t="s">
        <v>555</v>
      </c>
      <c r="D213" s="180" t="s">
        <v>154</v>
      </c>
      <c r="E213" s="181">
        <v>1</v>
      </c>
      <c r="F213" s="182"/>
      <c r="G213" s="183">
        <f>ROUND(E213*F213,2)</f>
        <v>0</v>
      </c>
      <c r="H213" s="164"/>
      <c r="I213" s="163">
        <f>ROUND(E213*H213,2)</f>
        <v>0</v>
      </c>
      <c r="J213" s="164"/>
      <c r="K213" s="163">
        <f>ROUND(E213*J213,2)</f>
        <v>0</v>
      </c>
      <c r="L213" s="163">
        <v>21</v>
      </c>
      <c r="M213" s="163">
        <f>G213*(1+L213/100)</f>
        <v>0</v>
      </c>
      <c r="N213" s="163">
        <v>0</v>
      </c>
      <c r="O213" s="163">
        <f>ROUND(E213*N213,2)</f>
        <v>0</v>
      </c>
      <c r="P213" s="163">
        <v>0</v>
      </c>
      <c r="Q213" s="163">
        <f>ROUND(E213*P213,2)</f>
        <v>0</v>
      </c>
      <c r="R213" s="163"/>
      <c r="S213" s="163" t="s">
        <v>155</v>
      </c>
      <c r="T213" s="163" t="s">
        <v>172</v>
      </c>
      <c r="U213" s="163">
        <v>0</v>
      </c>
      <c r="V213" s="163">
        <f>ROUND(E213*U213,2)</f>
        <v>0</v>
      </c>
      <c r="W213" s="16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 t="s">
        <v>157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x14ac:dyDescent="0.2">
      <c r="A214" s="166" t="s">
        <v>150</v>
      </c>
      <c r="B214" s="167" t="s">
        <v>119</v>
      </c>
      <c r="C214" s="186" t="s">
        <v>120</v>
      </c>
      <c r="D214" s="168"/>
      <c r="E214" s="169"/>
      <c r="F214" s="170"/>
      <c r="G214" s="171">
        <f>SUMIF(AG215:AG215,"&lt;&gt;NOR",G215:G215)</f>
        <v>0</v>
      </c>
      <c r="H214" s="165"/>
      <c r="I214" s="165">
        <f>SUM(I215:I215)</f>
        <v>0</v>
      </c>
      <c r="J214" s="165"/>
      <c r="K214" s="165">
        <f>SUM(K215:K215)</f>
        <v>0</v>
      </c>
      <c r="L214" s="165"/>
      <c r="M214" s="165">
        <f>SUM(M215:M215)</f>
        <v>0</v>
      </c>
      <c r="N214" s="165"/>
      <c r="O214" s="165">
        <f>SUM(O215:O215)</f>
        <v>0</v>
      </c>
      <c r="P214" s="165"/>
      <c r="Q214" s="165">
        <f>SUM(Q215:Q215)</f>
        <v>0</v>
      </c>
      <c r="R214" s="165"/>
      <c r="S214" s="165"/>
      <c r="T214" s="165"/>
      <c r="U214" s="165"/>
      <c r="V214" s="165">
        <f>SUM(V215:V215)</f>
        <v>0</v>
      </c>
      <c r="W214" s="165"/>
      <c r="AG214" t="s">
        <v>151</v>
      </c>
    </row>
    <row r="215" spans="1:60" outlineLevel="1" x14ac:dyDescent="0.2">
      <c r="A215" s="178">
        <v>182</v>
      </c>
      <c r="B215" s="179" t="s">
        <v>532</v>
      </c>
      <c r="C215" s="187" t="s">
        <v>556</v>
      </c>
      <c r="D215" s="180" t="s">
        <v>154</v>
      </c>
      <c r="E215" s="181">
        <v>1</v>
      </c>
      <c r="F215" s="182"/>
      <c r="G215" s="183">
        <f>ROUND(E215*F215,2)</f>
        <v>0</v>
      </c>
      <c r="H215" s="164"/>
      <c r="I215" s="163">
        <f>ROUND(E215*H215,2)</f>
        <v>0</v>
      </c>
      <c r="J215" s="164"/>
      <c r="K215" s="163">
        <f>ROUND(E215*J215,2)</f>
        <v>0</v>
      </c>
      <c r="L215" s="163">
        <v>21</v>
      </c>
      <c r="M215" s="163">
        <f>G215*(1+L215/100)</f>
        <v>0</v>
      </c>
      <c r="N215" s="163">
        <v>0</v>
      </c>
      <c r="O215" s="163">
        <f>ROUND(E215*N215,2)</f>
        <v>0</v>
      </c>
      <c r="P215" s="163">
        <v>0</v>
      </c>
      <c r="Q215" s="163">
        <f>ROUND(E215*P215,2)</f>
        <v>0</v>
      </c>
      <c r="R215" s="163"/>
      <c r="S215" s="163" t="s">
        <v>155</v>
      </c>
      <c r="T215" s="163" t="s">
        <v>172</v>
      </c>
      <c r="U215" s="163">
        <v>0</v>
      </c>
      <c r="V215" s="163">
        <f>ROUND(E215*U215,2)</f>
        <v>0</v>
      </c>
      <c r="W215" s="16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 t="s">
        <v>157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x14ac:dyDescent="0.2">
      <c r="A216" s="166" t="s">
        <v>150</v>
      </c>
      <c r="B216" s="167" t="s">
        <v>121</v>
      </c>
      <c r="C216" s="186" t="s">
        <v>122</v>
      </c>
      <c r="D216" s="168"/>
      <c r="E216" s="169"/>
      <c r="F216" s="170"/>
      <c r="G216" s="171">
        <f>SUMIF(AG217:AG221,"&lt;&gt;NOR",G217:G221)</f>
        <v>0</v>
      </c>
      <c r="H216" s="165"/>
      <c r="I216" s="165">
        <f>SUM(I217:I221)</f>
        <v>0</v>
      </c>
      <c r="J216" s="165"/>
      <c r="K216" s="165">
        <f>SUM(K217:K221)</f>
        <v>0</v>
      </c>
      <c r="L216" s="165"/>
      <c r="M216" s="165">
        <f>SUM(M217:M221)</f>
        <v>0</v>
      </c>
      <c r="N216" s="165"/>
      <c r="O216" s="165">
        <f>SUM(O217:O221)</f>
        <v>0</v>
      </c>
      <c r="P216" s="165"/>
      <c r="Q216" s="165">
        <f>SUM(Q217:Q221)</f>
        <v>0</v>
      </c>
      <c r="R216" s="165"/>
      <c r="S216" s="165"/>
      <c r="T216" s="165"/>
      <c r="U216" s="165"/>
      <c r="V216" s="165">
        <f>SUM(V217:V221)</f>
        <v>17.5</v>
      </c>
      <c r="W216" s="165"/>
      <c r="AG216" t="s">
        <v>151</v>
      </c>
    </row>
    <row r="217" spans="1:60" outlineLevel="1" x14ac:dyDescent="0.2">
      <c r="A217" s="178">
        <v>183</v>
      </c>
      <c r="B217" s="179" t="s">
        <v>533</v>
      </c>
      <c r="C217" s="187" t="s">
        <v>534</v>
      </c>
      <c r="D217" s="180" t="s">
        <v>171</v>
      </c>
      <c r="E217" s="181">
        <v>10.656790000000001</v>
      </c>
      <c r="F217" s="182"/>
      <c r="G217" s="183">
        <f>ROUND(E217*F217,2)</f>
        <v>0</v>
      </c>
      <c r="H217" s="164"/>
      <c r="I217" s="163">
        <f>ROUND(E217*H217,2)</f>
        <v>0</v>
      </c>
      <c r="J217" s="164"/>
      <c r="K217" s="163">
        <f>ROUND(E217*J217,2)</f>
        <v>0</v>
      </c>
      <c r="L217" s="163">
        <v>21</v>
      </c>
      <c r="M217" s="163">
        <f>G217*(1+L217/100)</f>
        <v>0</v>
      </c>
      <c r="N217" s="163">
        <v>0</v>
      </c>
      <c r="O217" s="163">
        <f>ROUND(E217*N217,2)</f>
        <v>0</v>
      </c>
      <c r="P217" s="163">
        <v>0</v>
      </c>
      <c r="Q217" s="163">
        <f>ROUND(E217*P217,2)</f>
        <v>0</v>
      </c>
      <c r="R217" s="163"/>
      <c r="S217" s="163" t="s">
        <v>166</v>
      </c>
      <c r="T217" s="163" t="s">
        <v>166</v>
      </c>
      <c r="U217" s="163">
        <v>0.94199999999999995</v>
      </c>
      <c r="V217" s="163">
        <f>ROUND(E217*U217,2)</f>
        <v>10.039999999999999</v>
      </c>
      <c r="W217" s="16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 t="s">
        <v>535</v>
      </c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">
      <c r="A218" s="178">
        <v>184</v>
      </c>
      <c r="B218" s="179" t="s">
        <v>536</v>
      </c>
      <c r="C218" s="187" t="s">
        <v>537</v>
      </c>
      <c r="D218" s="180" t="s">
        <v>171</v>
      </c>
      <c r="E218" s="181">
        <v>21.313590000000001</v>
      </c>
      <c r="F218" s="182"/>
      <c r="G218" s="183">
        <f>ROUND(E218*F218,2)</f>
        <v>0</v>
      </c>
      <c r="H218" s="164"/>
      <c r="I218" s="163">
        <f>ROUND(E218*H218,2)</f>
        <v>0</v>
      </c>
      <c r="J218" s="164"/>
      <c r="K218" s="163">
        <f>ROUND(E218*J218,2)</f>
        <v>0</v>
      </c>
      <c r="L218" s="163">
        <v>21</v>
      </c>
      <c r="M218" s="163">
        <f>G218*(1+L218/100)</f>
        <v>0</v>
      </c>
      <c r="N218" s="163">
        <v>0</v>
      </c>
      <c r="O218" s="163">
        <f>ROUND(E218*N218,2)</f>
        <v>0</v>
      </c>
      <c r="P218" s="163">
        <v>0</v>
      </c>
      <c r="Q218" s="163">
        <f>ROUND(E218*P218,2)</f>
        <v>0</v>
      </c>
      <c r="R218" s="163"/>
      <c r="S218" s="163" t="s">
        <v>166</v>
      </c>
      <c r="T218" s="163" t="s">
        <v>166</v>
      </c>
      <c r="U218" s="163">
        <v>0.105</v>
      </c>
      <c r="V218" s="163">
        <f>ROUND(E218*U218,2)</f>
        <v>2.2400000000000002</v>
      </c>
      <c r="W218" s="16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 t="s">
        <v>535</v>
      </c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">
      <c r="A219" s="178">
        <v>185</v>
      </c>
      <c r="B219" s="179" t="s">
        <v>538</v>
      </c>
      <c r="C219" s="187" t="s">
        <v>539</v>
      </c>
      <c r="D219" s="180" t="s">
        <v>171</v>
      </c>
      <c r="E219" s="181">
        <v>10.656790000000001</v>
      </c>
      <c r="F219" s="182"/>
      <c r="G219" s="183">
        <f>ROUND(E219*F219,2)</f>
        <v>0</v>
      </c>
      <c r="H219" s="164"/>
      <c r="I219" s="163">
        <f>ROUND(E219*H219,2)</f>
        <v>0</v>
      </c>
      <c r="J219" s="164"/>
      <c r="K219" s="163">
        <f>ROUND(E219*J219,2)</f>
        <v>0</v>
      </c>
      <c r="L219" s="163">
        <v>21</v>
      </c>
      <c r="M219" s="163">
        <f>G219*(1+L219/100)</f>
        <v>0</v>
      </c>
      <c r="N219" s="163">
        <v>0</v>
      </c>
      <c r="O219" s="163">
        <f>ROUND(E219*N219,2)</f>
        <v>0</v>
      </c>
      <c r="P219" s="163">
        <v>0</v>
      </c>
      <c r="Q219" s="163">
        <f>ROUND(E219*P219,2)</f>
        <v>0</v>
      </c>
      <c r="R219" s="163"/>
      <c r="S219" s="163" t="s">
        <v>166</v>
      </c>
      <c r="T219" s="163" t="s">
        <v>166</v>
      </c>
      <c r="U219" s="163">
        <v>0.49</v>
      </c>
      <c r="V219" s="163">
        <f>ROUND(E219*U219,2)</f>
        <v>5.22</v>
      </c>
      <c r="W219" s="16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 t="s">
        <v>535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78">
        <v>186</v>
      </c>
      <c r="B220" s="179" t="s">
        <v>540</v>
      </c>
      <c r="C220" s="187" t="s">
        <v>541</v>
      </c>
      <c r="D220" s="180" t="s">
        <v>171</v>
      </c>
      <c r="E220" s="181">
        <v>138.53831</v>
      </c>
      <c r="F220" s="182"/>
      <c r="G220" s="183">
        <f>ROUND(E220*F220,2)</f>
        <v>0</v>
      </c>
      <c r="H220" s="164"/>
      <c r="I220" s="163">
        <f>ROUND(E220*H220,2)</f>
        <v>0</v>
      </c>
      <c r="J220" s="164"/>
      <c r="K220" s="163">
        <f>ROUND(E220*J220,2)</f>
        <v>0</v>
      </c>
      <c r="L220" s="163">
        <v>21</v>
      </c>
      <c r="M220" s="163">
        <f>G220*(1+L220/100)</f>
        <v>0</v>
      </c>
      <c r="N220" s="163">
        <v>0</v>
      </c>
      <c r="O220" s="163">
        <f>ROUND(E220*N220,2)</f>
        <v>0</v>
      </c>
      <c r="P220" s="163">
        <v>0</v>
      </c>
      <c r="Q220" s="163">
        <f>ROUND(E220*P220,2)</f>
        <v>0</v>
      </c>
      <c r="R220" s="163"/>
      <c r="S220" s="163" t="s">
        <v>166</v>
      </c>
      <c r="T220" s="163" t="s">
        <v>166</v>
      </c>
      <c r="U220" s="163">
        <v>0</v>
      </c>
      <c r="V220" s="163">
        <f>ROUND(E220*U220,2)</f>
        <v>0</v>
      </c>
      <c r="W220" s="16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 t="s">
        <v>535</v>
      </c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">
      <c r="A221" s="178">
        <v>187</v>
      </c>
      <c r="B221" s="179" t="s">
        <v>542</v>
      </c>
      <c r="C221" s="187" t="s">
        <v>543</v>
      </c>
      <c r="D221" s="180" t="s">
        <v>171</v>
      </c>
      <c r="E221" s="181">
        <v>10.656790000000001</v>
      </c>
      <c r="F221" s="182"/>
      <c r="G221" s="183">
        <f>ROUND(E221*F221,2)</f>
        <v>0</v>
      </c>
      <c r="H221" s="164"/>
      <c r="I221" s="163">
        <f>ROUND(E221*H221,2)</f>
        <v>0</v>
      </c>
      <c r="J221" s="164"/>
      <c r="K221" s="163">
        <f>ROUND(E221*J221,2)</f>
        <v>0</v>
      </c>
      <c r="L221" s="163">
        <v>21</v>
      </c>
      <c r="M221" s="163">
        <f>G221*(1+L221/100)</f>
        <v>0</v>
      </c>
      <c r="N221" s="163">
        <v>0</v>
      </c>
      <c r="O221" s="163">
        <f>ROUND(E221*N221,2)</f>
        <v>0</v>
      </c>
      <c r="P221" s="163">
        <v>0</v>
      </c>
      <c r="Q221" s="163">
        <f>ROUND(E221*P221,2)</f>
        <v>0</v>
      </c>
      <c r="R221" s="163"/>
      <c r="S221" s="163" t="s">
        <v>155</v>
      </c>
      <c r="T221" s="163" t="s">
        <v>172</v>
      </c>
      <c r="U221" s="163">
        <v>0</v>
      </c>
      <c r="V221" s="163">
        <f>ROUND(E221*U221,2)</f>
        <v>0</v>
      </c>
      <c r="W221" s="16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 t="s">
        <v>535</v>
      </c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x14ac:dyDescent="0.2">
      <c r="A222" s="166" t="s">
        <v>150</v>
      </c>
      <c r="B222" s="167" t="s">
        <v>124</v>
      </c>
      <c r="C222" s="186" t="s">
        <v>29</v>
      </c>
      <c r="D222" s="168"/>
      <c r="E222" s="169"/>
      <c r="F222" s="170"/>
      <c r="G222" s="171">
        <f>SUMIF(AG223:AG224,"&lt;&gt;NOR",G223:G224)</f>
        <v>0</v>
      </c>
      <c r="H222" s="165"/>
      <c r="I222" s="165">
        <f>SUM(I223:I224)</f>
        <v>0</v>
      </c>
      <c r="J222" s="165"/>
      <c r="K222" s="165">
        <f>SUM(K223:K224)</f>
        <v>0</v>
      </c>
      <c r="L222" s="165"/>
      <c r="M222" s="165">
        <f>SUM(M223:M224)</f>
        <v>0</v>
      </c>
      <c r="N222" s="165"/>
      <c r="O222" s="165">
        <f>SUM(O223:O224)</f>
        <v>0</v>
      </c>
      <c r="P222" s="165"/>
      <c r="Q222" s="165">
        <f>SUM(Q223:Q224)</f>
        <v>0</v>
      </c>
      <c r="R222" s="165"/>
      <c r="S222" s="165"/>
      <c r="T222" s="165"/>
      <c r="U222" s="165"/>
      <c r="V222" s="165">
        <f>SUM(V223:V224)</f>
        <v>0</v>
      </c>
      <c r="W222" s="165"/>
      <c r="AG222" t="s">
        <v>151</v>
      </c>
    </row>
    <row r="223" spans="1:60" outlineLevel="1" x14ac:dyDescent="0.2">
      <c r="A223" s="178">
        <v>188</v>
      </c>
      <c r="B223" s="179" t="s">
        <v>544</v>
      </c>
      <c r="C223" s="187" t="s">
        <v>545</v>
      </c>
      <c r="D223" s="180" t="s">
        <v>546</v>
      </c>
      <c r="E223" s="181">
        <v>1</v>
      </c>
      <c r="F223" s="182"/>
      <c r="G223" s="183">
        <f>ROUND(E223*F223,2)</f>
        <v>0</v>
      </c>
      <c r="H223" s="164"/>
      <c r="I223" s="163">
        <f>ROUND(E223*H223,2)</f>
        <v>0</v>
      </c>
      <c r="J223" s="164"/>
      <c r="K223" s="163">
        <f>ROUND(E223*J223,2)</f>
        <v>0</v>
      </c>
      <c r="L223" s="163">
        <v>21</v>
      </c>
      <c r="M223" s="163">
        <f>G223*(1+L223/100)</f>
        <v>0</v>
      </c>
      <c r="N223" s="163">
        <v>0</v>
      </c>
      <c r="O223" s="163">
        <f>ROUND(E223*N223,2)</f>
        <v>0</v>
      </c>
      <c r="P223" s="163">
        <v>0</v>
      </c>
      <c r="Q223" s="163">
        <f>ROUND(E223*P223,2)</f>
        <v>0</v>
      </c>
      <c r="R223" s="163"/>
      <c r="S223" s="163" t="s">
        <v>166</v>
      </c>
      <c r="T223" s="163" t="s">
        <v>156</v>
      </c>
      <c r="U223" s="163">
        <v>0</v>
      </c>
      <c r="V223" s="163">
        <f>ROUND(E223*U223,2)</f>
        <v>0</v>
      </c>
      <c r="W223" s="16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 t="s">
        <v>547</v>
      </c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">
      <c r="A224" s="172">
        <v>189</v>
      </c>
      <c r="B224" s="173" t="s">
        <v>548</v>
      </c>
      <c r="C224" s="188" t="s">
        <v>549</v>
      </c>
      <c r="D224" s="174" t="s">
        <v>546</v>
      </c>
      <c r="E224" s="175">
        <v>1</v>
      </c>
      <c r="F224" s="176"/>
      <c r="G224" s="177">
        <f>ROUND(E224*F224,2)</f>
        <v>0</v>
      </c>
      <c r="H224" s="164"/>
      <c r="I224" s="163">
        <f>ROUND(E224*H224,2)</f>
        <v>0</v>
      </c>
      <c r="J224" s="164"/>
      <c r="K224" s="163">
        <f>ROUND(E224*J224,2)</f>
        <v>0</v>
      </c>
      <c r="L224" s="163">
        <v>21</v>
      </c>
      <c r="M224" s="163">
        <f>G224*(1+L224/100)</f>
        <v>0</v>
      </c>
      <c r="N224" s="163">
        <v>0</v>
      </c>
      <c r="O224" s="163">
        <f>ROUND(E224*N224,2)</f>
        <v>0</v>
      </c>
      <c r="P224" s="163">
        <v>0</v>
      </c>
      <c r="Q224" s="163">
        <f>ROUND(E224*P224,2)</f>
        <v>0</v>
      </c>
      <c r="R224" s="163"/>
      <c r="S224" s="163" t="s">
        <v>155</v>
      </c>
      <c r="T224" s="163" t="s">
        <v>156</v>
      </c>
      <c r="U224" s="163">
        <v>0</v>
      </c>
      <c r="V224" s="163">
        <f>ROUND(E224*U224,2)</f>
        <v>0</v>
      </c>
      <c r="W224" s="16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 t="s">
        <v>550</v>
      </c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33" x14ac:dyDescent="0.2">
      <c r="A225" s="5"/>
      <c r="B225" s="6"/>
      <c r="C225" s="190"/>
      <c r="D225" s="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AE225">
        <v>15</v>
      </c>
      <c r="AF225">
        <v>21</v>
      </c>
    </row>
    <row r="226" spans="1:33" x14ac:dyDescent="0.2">
      <c r="A226" s="156"/>
      <c r="B226" s="157" t="s">
        <v>31</v>
      </c>
      <c r="C226" s="191"/>
      <c r="D226" s="158"/>
      <c r="E226" s="159"/>
      <c r="F226" s="159"/>
      <c r="G226" s="185">
        <f>G8+G34+G38+G51+G59+G64+G74+G91+G95+G101+G107+G112+G133+G135+G140+G148+G150+G158+G179+G181+G193+G202+G204+G206+G212+G214+G216+G222</f>
        <v>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AE226">
        <f>SUMIF(L7:L224,AE225,G7:G224)</f>
        <v>0</v>
      </c>
      <c r="AF226">
        <f>SUMIF(L7:L224,AF225,G7:G224)</f>
        <v>0</v>
      </c>
      <c r="AG226" t="s">
        <v>551</v>
      </c>
    </row>
    <row r="227" spans="1:33" x14ac:dyDescent="0.2">
      <c r="A227" s="5"/>
      <c r="B227" s="6"/>
      <c r="C227" s="190"/>
      <c r="D227" s="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33" x14ac:dyDescent="0.2">
      <c r="A228" s="5"/>
      <c r="B228" s="6"/>
      <c r="C228" s="190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33" x14ac:dyDescent="0.2">
      <c r="A229" s="260" t="s">
        <v>552</v>
      </c>
      <c r="B229" s="260"/>
      <c r="C229" s="261"/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33" x14ac:dyDescent="0.2">
      <c r="A230" s="241"/>
      <c r="B230" s="242"/>
      <c r="C230" s="243"/>
      <c r="D230" s="242"/>
      <c r="E230" s="242"/>
      <c r="F230" s="242"/>
      <c r="G230" s="24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AG230" t="s">
        <v>553</v>
      </c>
    </row>
    <row r="231" spans="1:33" x14ac:dyDescent="0.2">
      <c r="A231" s="245"/>
      <c r="B231" s="246"/>
      <c r="C231" s="247"/>
      <c r="D231" s="246"/>
      <c r="E231" s="246"/>
      <c r="F231" s="246"/>
      <c r="G231" s="248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33" x14ac:dyDescent="0.2">
      <c r="A232" s="245"/>
      <c r="B232" s="246"/>
      <c r="C232" s="247"/>
      <c r="D232" s="246"/>
      <c r="E232" s="246"/>
      <c r="F232" s="246"/>
      <c r="G232" s="248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33" x14ac:dyDescent="0.2">
      <c r="A233" s="245"/>
      <c r="B233" s="246"/>
      <c r="C233" s="247"/>
      <c r="D233" s="246"/>
      <c r="E233" s="246"/>
      <c r="F233" s="246"/>
      <c r="G233" s="248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33" x14ac:dyDescent="0.2">
      <c r="A234" s="249"/>
      <c r="B234" s="250"/>
      <c r="C234" s="251"/>
      <c r="D234" s="250"/>
      <c r="E234" s="250"/>
      <c r="F234" s="250"/>
      <c r="G234" s="252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33" x14ac:dyDescent="0.2">
      <c r="A235" s="5"/>
      <c r="B235" s="6"/>
      <c r="C235" s="190"/>
      <c r="D235" s="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33" x14ac:dyDescent="0.2">
      <c r="C236" s="192"/>
      <c r="D236" s="144"/>
      <c r="AG236" t="s">
        <v>554</v>
      </c>
    </row>
    <row r="237" spans="1:33" x14ac:dyDescent="0.2">
      <c r="D237" s="144"/>
    </row>
    <row r="238" spans="1:33" x14ac:dyDescent="0.2">
      <c r="D238" s="144"/>
    </row>
    <row r="239" spans="1:33" x14ac:dyDescent="0.2">
      <c r="D239" s="144"/>
    </row>
    <row r="240" spans="1:33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6">
    <mergeCell ref="A230:G234"/>
    <mergeCell ref="A1:G1"/>
    <mergeCell ref="C2:G2"/>
    <mergeCell ref="C3:G3"/>
    <mergeCell ref="C4:G4"/>
    <mergeCell ref="A229:C22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Hanuš</dc:creator>
  <cp:lastModifiedBy>Jana Kymrová</cp:lastModifiedBy>
  <cp:lastPrinted>2014-02-28T09:52:57Z</cp:lastPrinted>
  <dcterms:created xsi:type="dcterms:W3CDTF">2009-04-08T07:15:50Z</dcterms:created>
  <dcterms:modified xsi:type="dcterms:W3CDTF">2018-02-12T11:51:04Z</dcterms:modified>
</cp:coreProperties>
</file>